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11595"/>
  </bookViews>
  <sheets>
    <sheet name="пр.1,2" sheetId="1" r:id="rId1"/>
    <sheet name="пр.3,4" sheetId="16" r:id="rId2"/>
    <sheet name="пр.5,6" sheetId="9" r:id="rId3"/>
    <sheet name="пр.7,8" sheetId="2" r:id="rId4"/>
    <sheet name="пр.9,10" sheetId="3" r:id="rId5"/>
    <sheet name="пр.11,12" sheetId="10" r:id="rId6"/>
    <sheet name="пр.13-15" sheetId="14" r:id="rId7"/>
    <sheet name="пр.16-18" sheetId="11" r:id="rId8"/>
    <sheet name="пр.19-20" sheetId="12" r:id="rId9"/>
    <sheet name="пр.21" sheetId="13" r:id="rId10"/>
  </sheets>
  <definedNames>
    <definedName name="_xlnm._FilterDatabase" localSheetId="3" hidden="1">'пр.7,8'!#REF!</definedName>
    <definedName name="_xlnm._FilterDatabase" localSheetId="4" hidden="1">'пр.9,10'!$A$1:$A$632</definedName>
  </definedNames>
  <calcPr calcId="145621"/>
</workbook>
</file>

<file path=xl/calcChain.xml><?xml version="1.0" encoding="utf-8"?>
<calcChain xmlns="http://schemas.openxmlformats.org/spreadsheetml/2006/main">
  <c r="O245" i="3" l="1"/>
  <c r="N245" i="3"/>
  <c r="O252" i="3"/>
  <c r="N252" i="3"/>
  <c r="N253" i="3"/>
  <c r="G252" i="3"/>
  <c r="N251" i="3" l="1"/>
  <c r="E157" i="1"/>
  <c r="D157" i="1"/>
  <c r="D68" i="1"/>
  <c r="O605" i="3" l="1"/>
  <c r="O609" i="3"/>
  <c r="O606" i="3"/>
  <c r="N605" i="3"/>
  <c r="N609" i="3"/>
  <c r="G609" i="3"/>
  <c r="O340" i="3" l="1"/>
  <c r="O339" i="3" s="1"/>
  <c r="N340" i="3"/>
  <c r="N339" i="3" s="1"/>
  <c r="G340" i="3"/>
  <c r="G339" i="3" s="1"/>
  <c r="I307" i="2"/>
  <c r="I306" i="2" s="1"/>
  <c r="H307" i="2"/>
  <c r="H306" i="2" s="1"/>
  <c r="D307" i="2"/>
  <c r="D306" i="2" s="1"/>
  <c r="O383" i="3"/>
  <c r="O382" i="3" s="1"/>
  <c r="N383" i="3"/>
  <c r="N382" i="3" s="1"/>
  <c r="G383" i="3"/>
  <c r="G382" i="3" s="1"/>
  <c r="I294" i="2" l="1"/>
  <c r="I293" i="2" s="1"/>
  <c r="I297" i="2"/>
  <c r="I296" i="2" s="1"/>
  <c r="H297" i="2"/>
  <c r="H296" i="2" s="1"/>
  <c r="H294" i="2"/>
  <c r="H293" i="2" s="1"/>
  <c r="D297" i="2"/>
  <c r="D296" i="2" s="1"/>
  <c r="I262" i="2"/>
  <c r="I261" i="2" s="1"/>
  <c r="I260" i="2" s="1"/>
  <c r="H262" i="2"/>
  <c r="H261" i="2" s="1"/>
  <c r="H260" i="2" s="1"/>
  <c r="I259" i="2"/>
  <c r="I258" i="2" s="1"/>
  <c r="I257" i="2" s="1"/>
  <c r="H259" i="2"/>
  <c r="H258" i="2" s="1"/>
  <c r="H257" i="2" s="1"/>
  <c r="D262" i="2"/>
  <c r="D261" i="2" s="1"/>
  <c r="D260" i="2" s="1"/>
  <c r="D259" i="2"/>
  <c r="D258" i="2" s="1"/>
  <c r="D257" i="2" s="1"/>
  <c r="I256" i="2" l="1"/>
  <c r="H256" i="2"/>
  <c r="D256" i="2"/>
  <c r="N534" i="3"/>
  <c r="C11" i="16" l="1"/>
  <c r="C9" i="16"/>
  <c r="C31" i="12"/>
  <c r="O419" i="3"/>
  <c r="N419" i="3"/>
  <c r="G419" i="3"/>
  <c r="G133" i="3"/>
  <c r="G104" i="3"/>
  <c r="G588" i="3"/>
  <c r="G534" i="3"/>
  <c r="G521" i="3"/>
  <c r="G620" i="3" l="1"/>
  <c r="G562" i="3"/>
  <c r="G476" i="3"/>
  <c r="G445" i="3"/>
  <c r="G418" i="3"/>
  <c r="G417" i="3" s="1"/>
  <c r="G188" i="3" l="1"/>
  <c r="G216" i="3"/>
  <c r="G245" i="3"/>
  <c r="G57" i="3" l="1"/>
  <c r="O188" i="3" l="1"/>
  <c r="O476" i="3"/>
  <c r="O448" i="3"/>
  <c r="O445" i="3"/>
  <c r="O418" i="3"/>
  <c r="O428" i="3"/>
  <c r="O197" i="3"/>
  <c r="O191" i="3"/>
  <c r="N191" i="3"/>
  <c r="N489" i="3"/>
  <c r="O521" i="3"/>
  <c r="N521" i="3"/>
  <c r="O523" i="3"/>
  <c r="N523" i="3"/>
  <c r="O534" i="3"/>
  <c r="O536" i="3"/>
  <c r="N536" i="3"/>
  <c r="O541" i="3"/>
  <c r="N541" i="3"/>
  <c r="O528" i="3"/>
  <c r="N528" i="3"/>
  <c r="N188" i="3"/>
  <c r="O216" i="3"/>
  <c r="N216" i="3"/>
  <c r="O133" i="3"/>
  <c r="N133" i="3"/>
  <c r="O104" i="3"/>
  <c r="N104" i="3"/>
  <c r="O61" i="3"/>
  <c r="N61" i="3"/>
  <c r="O57" i="3"/>
  <c r="N57" i="3"/>
  <c r="O23" i="3"/>
  <c r="N23" i="3"/>
  <c r="O20" i="3"/>
  <c r="N20" i="3"/>
  <c r="D282" i="2"/>
  <c r="D281" i="2" s="1"/>
  <c r="G23" i="3"/>
  <c r="G69" i="3" l="1"/>
  <c r="G30" i="3"/>
  <c r="G409" i="3"/>
  <c r="E94" i="9" l="1"/>
  <c r="E93" i="9" s="1"/>
  <c r="D94" i="9"/>
  <c r="I156" i="2"/>
  <c r="H156" i="2"/>
  <c r="D427" i="2"/>
  <c r="I427" i="2"/>
  <c r="H427" i="2"/>
  <c r="I267" i="2"/>
  <c r="H267" i="2"/>
  <c r="O628" i="3"/>
  <c r="O625" i="3"/>
  <c r="O621" i="3"/>
  <c r="O619" i="3"/>
  <c r="N621" i="3"/>
  <c r="I203" i="2"/>
  <c r="H203" i="2"/>
  <c r="D203" i="2"/>
  <c r="D76" i="2"/>
  <c r="I481" i="2"/>
  <c r="I472" i="2"/>
  <c r="I473" i="2"/>
  <c r="H473" i="2"/>
  <c r="H472" i="2"/>
  <c r="I443" i="2"/>
  <c r="I444" i="2"/>
  <c r="H444" i="2"/>
  <c r="H443" i="2"/>
  <c r="I108" i="2"/>
  <c r="H108" i="2"/>
  <c r="I104" i="2"/>
  <c r="I103" i="2" s="1"/>
  <c r="H104" i="2"/>
  <c r="H102" i="2" s="1"/>
  <c r="I97" i="2"/>
  <c r="I98" i="2"/>
  <c r="I100" i="2"/>
  <c r="I99" i="2" s="1"/>
  <c r="H97" i="2"/>
  <c r="D97" i="2"/>
  <c r="H100" i="2"/>
  <c r="H99" i="2" s="1"/>
  <c r="H98" i="2"/>
  <c r="I88" i="2"/>
  <c r="I89" i="2"/>
  <c r="I90" i="2"/>
  <c r="I91" i="2"/>
  <c r="I93" i="2"/>
  <c r="I92" i="2" s="1"/>
  <c r="H93" i="2"/>
  <c r="H91" i="2"/>
  <c r="H90" i="2"/>
  <c r="H89" i="2"/>
  <c r="H88" i="2"/>
  <c r="I70" i="2"/>
  <c r="I69" i="2" s="1"/>
  <c r="I73" i="2"/>
  <c r="I74" i="2"/>
  <c r="I76" i="2"/>
  <c r="I75" i="2" s="1"/>
  <c r="I78" i="2"/>
  <c r="I77" i="2" s="1"/>
  <c r="H76" i="2"/>
  <c r="H78" i="2"/>
  <c r="H74" i="2"/>
  <c r="H73" i="2"/>
  <c r="H70" i="2"/>
  <c r="I21" i="2"/>
  <c r="I20" i="2" s="1"/>
  <c r="H21" i="2"/>
  <c r="I15" i="2"/>
  <c r="I14" i="2" s="1"/>
  <c r="I18" i="2"/>
  <c r="I19" i="2"/>
  <c r="I23" i="2"/>
  <c r="I22" i="2" s="1"/>
  <c r="I27" i="2"/>
  <c r="I28" i="2"/>
  <c r="I32" i="2"/>
  <c r="I33" i="2"/>
  <c r="I36" i="2"/>
  <c r="I37" i="2"/>
  <c r="I39" i="2"/>
  <c r="I38" i="2" s="1"/>
  <c r="I41" i="2"/>
  <c r="I40" i="2" s="1"/>
  <c r="I43" i="2"/>
  <c r="I42" i="2" s="1"/>
  <c r="I45" i="2"/>
  <c r="I44" i="2" s="1"/>
  <c r="I47" i="2"/>
  <c r="I48" i="2"/>
  <c r="I52" i="2"/>
  <c r="I53" i="2"/>
  <c r="I56" i="2"/>
  <c r="I57" i="2"/>
  <c r="I59" i="2"/>
  <c r="I60" i="2"/>
  <c r="I62" i="2"/>
  <c r="I61" i="2" s="1"/>
  <c r="I66" i="2"/>
  <c r="H66" i="2"/>
  <c r="H59" i="2"/>
  <c r="D59" i="2"/>
  <c r="D60" i="2"/>
  <c r="H60" i="2"/>
  <c r="H62" i="2"/>
  <c r="H57" i="2"/>
  <c r="H56" i="2"/>
  <c r="H53" i="2"/>
  <c r="H52" i="2"/>
  <c r="H48" i="2"/>
  <c r="H47" i="2"/>
  <c r="H45" i="2"/>
  <c r="H43" i="2"/>
  <c r="H41" i="2"/>
  <c r="H39" i="2"/>
  <c r="H37" i="2"/>
  <c r="H36" i="2"/>
  <c r="H33" i="2"/>
  <c r="H32" i="2"/>
  <c r="H28" i="2"/>
  <c r="H27" i="2"/>
  <c r="H23" i="2"/>
  <c r="H19" i="2"/>
  <c r="H18" i="2"/>
  <c r="H15" i="2"/>
  <c r="D267" i="2"/>
  <c r="I232" i="2"/>
  <c r="I234" i="2"/>
  <c r="I236" i="2"/>
  <c r="H232" i="2"/>
  <c r="H234" i="2"/>
  <c r="H236" i="2"/>
  <c r="D232" i="2"/>
  <c r="D234" i="2"/>
  <c r="D236" i="2"/>
  <c r="I240" i="2"/>
  <c r="I239" i="2" s="1"/>
  <c r="I238" i="2" s="1"/>
  <c r="I237" i="2" s="1"/>
  <c r="H240" i="2"/>
  <c r="H239" i="2" s="1"/>
  <c r="H238" i="2" s="1"/>
  <c r="H237" i="2" s="1"/>
  <c r="D240" i="2"/>
  <c r="D239" i="2" s="1"/>
  <c r="D238" i="2" s="1"/>
  <c r="D237" i="2" s="1"/>
  <c r="I286" i="2"/>
  <c r="I287" i="2"/>
  <c r="H286" i="2"/>
  <c r="H287" i="2"/>
  <c r="D286" i="2"/>
  <c r="D287" i="2"/>
  <c r="O355" i="3"/>
  <c r="O354" i="3" s="1"/>
  <c r="N355" i="3"/>
  <c r="N354" i="3" s="1"/>
  <c r="G355" i="3"/>
  <c r="O350" i="3"/>
  <c r="N350" i="3"/>
  <c r="G350" i="3"/>
  <c r="O276" i="3"/>
  <c r="N276" i="3"/>
  <c r="G276" i="3"/>
  <c r="O248" i="3"/>
  <c r="I235" i="2" s="1"/>
  <c r="O246" i="3"/>
  <c r="I233" i="2" s="1"/>
  <c r="O244" i="3"/>
  <c r="I231" i="2" s="1"/>
  <c r="N248" i="3"/>
  <c r="H235" i="2" s="1"/>
  <c r="N246" i="3"/>
  <c r="H233" i="2" s="1"/>
  <c r="N244" i="3"/>
  <c r="H231" i="2" s="1"/>
  <c r="O221" i="3"/>
  <c r="O219" i="3"/>
  <c r="O217" i="3"/>
  <c r="N221" i="3"/>
  <c r="N219" i="3"/>
  <c r="N217" i="3"/>
  <c r="O208" i="3"/>
  <c r="N208" i="3"/>
  <c r="G208" i="3"/>
  <c r="G269" i="3"/>
  <c r="I316" i="2"/>
  <c r="I315" i="2" s="1"/>
  <c r="I319" i="2"/>
  <c r="I320" i="2"/>
  <c r="I322" i="2"/>
  <c r="I321" i="2" s="1"/>
  <c r="I324" i="2"/>
  <c r="I323" i="2" s="1"/>
  <c r="I328" i="2"/>
  <c r="I329" i="2"/>
  <c r="I332" i="2"/>
  <c r="I335" i="2"/>
  <c r="H316" i="2"/>
  <c r="H315" i="2" s="1"/>
  <c r="H319" i="2"/>
  <c r="H320" i="2"/>
  <c r="H322" i="2"/>
  <c r="H321" i="2" s="1"/>
  <c r="H324" i="2"/>
  <c r="H323" i="2" s="1"/>
  <c r="H328" i="2"/>
  <c r="H329" i="2"/>
  <c r="H332" i="2"/>
  <c r="H335" i="2"/>
  <c r="D328" i="2"/>
  <c r="D329" i="2"/>
  <c r="D332" i="2"/>
  <c r="D335" i="2"/>
  <c r="O608" i="3"/>
  <c r="I331" i="2" s="1"/>
  <c r="O611" i="3"/>
  <c r="O610" i="3" s="1"/>
  <c r="I333" i="2" s="1"/>
  <c r="N611" i="3"/>
  <c r="N610" i="3" s="1"/>
  <c r="H333" i="2" s="1"/>
  <c r="N608" i="3"/>
  <c r="N607" i="3" s="1"/>
  <c r="H330" i="2" s="1"/>
  <c r="G608" i="3"/>
  <c r="G607" i="3" s="1"/>
  <c r="D330" i="2" s="1"/>
  <c r="G611" i="3"/>
  <c r="D334" i="2" s="1"/>
  <c r="N557" i="3"/>
  <c r="O618" i="3" l="1"/>
  <c r="I54" i="2"/>
  <c r="I51" i="2"/>
  <c r="H96" i="2"/>
  <c r="H95" i="2" s="1"/>
  <c r="I96" i="2"/>
  <c r="I95" i="2" s="1"/>
  <c r="I94" i="2" s="1"/>
  <c r="I87" i="2"/>
  <c r="I86" i="2" s="1"/>
  <c r="I102" i="2"/>
  <c r="I31" i="2"/>
  <c r="I71" i="2"/>
  <c r="I68" i="2" s="1"/>
  <c r="H103" i="2"/>
  <c r="I58" i="2"/>
  <c r="I16" i="2"/>
  <c r="I46" i="2"/>
  <c r="I34" i="2"/>
  <c r="I26" i="2"/>
  <c r="D285" i="2"/>
  <c r="D284" i="2" s="1"/>
  <c r="D283" i="2" s="1"/>
  <c r="H285" i="2"/>
  <c r="H284" i="2" s="1"/>
  <c r="H283" i="2" s="1"/>
  <c r="I285" i="2"/>
  <c r="I284" i="2" s="1"/>
  <c r="I283" i="2" s="1"/>
  <c r="O607" i="3"/>
  <c r="I330" i="2" s="1"/>
  <c r="G610" i="3"/>
  <c r="D333" i="2" s="1"/>
  <c r="H334" i="2"/>
  <c r="I317" i="2"/>
  <c r="I314" i="2" s="1"/>
  <c r="D331" i="2"/>
  <c r="I334" i="2"/>
  <c r="H331" i="2"/>
  <c r="H317" i="2"/>
  <c r="H314" i="2" s="1"/>
  <c r="O573" i="3"/>
  <c r="N573" i="3"/>
  <c r="I30" i="2" l="1"/>
  <c r="I50" i="2"/>
  <c r="I313" i="2"/>
  <c r="H313" i="2"/>
  <c r="O160" i="3"/>
  <c r="N160" i="3"/>
  <c r="G160" i="3"/>
  <c r="O127" i="3"/>
  <c r="O126" i="3" s="1"/>
  <c r="N127" i="3"/>
  <c r="N126" i="3" s="1"/>
  <c r="G127" i="3"/>
  <c r="G126" i="3" s="1"/>
  <c r="O30" i="3"/>
  <c r="I25" i="2" s="1"/>
  <c r="I24" i="2" s="1"/>
  <c r="I13" i="2" s="1"/>
  <c r="N30" i="3"/>
  <c r="H25" i="2" s="1"/>
  <c r="O46" i="3"/>
  <c r="N46" i="3"/>
  <c r="G46" i="3"/>
  <c r="N193" i="3" l="1"/>
  <c r="O193" i="3"/>
  <c r="E106" i="1" l="1"/>
  <c r="D106" i="1"/>
  <c r="D17" i="1"/>
  <c r="D20" i="1"/>
  <c r="D22" i="1"/>
  <c r="D27" i="1"/>
  <c r="D26" i="1" s="1"/>
  <c r="D25" i="1" s="1"/>
  <c r="D31" i="1"/>
  <c r="D34" i="1"/>
  <c r="D33" i="1" s="1"/>
  <c r="D40" i="1"/>
  <c r="D39" i="1" s="1"/>
  <c r="D45" i="1"/>
  <c r="D19" i="1" l="1"/>
  <c r="D24" i="1"/>
  <c r="O417" i="3"/>
  <c r="N417" i="3"/>
  <c r="I113" i="2"/>
  <c r="I112" i="2" s="1"/>
  <c r="I115" i="2"/>
  <c r="I116" i="2"/>
  <c r="I118" i="2"/>
  <c r="I117" i="2" s="1"/>
  <c r="I120" i="2"/>
  <c r="I119" i="2" s="1"/>
  <c r="I122" i="2"/>
  <c r="I121" i="2" s="1"/>
  <c r="H122" i="2"/>
  <c r="H120" i="2"/>
  <c r="H118" i="2"/>
  <c r="H116" i="2"/>
  <c r="H115" i="2"/>
  <c r="H113" i="2"/>
  <c r="I126" i="2"/>
  <c r="I125" i="2" s="1"/>
  <c r="I128" i="2"/>
  <c r="I129" i="2"/>
  <c r="I131" i="2"/>
  <c r="I130" i="2" s="1"/>
  <c r="I133" i="2"/>
  <c r="I132" i="2" s="1"/>
  <c r="I135" i="2"/>
  <c r="I134" i="2" s="1"/>
  <c r="I137" i="2"/>
  <c r="I136" i="2" s="1"/>
  <c r="I139" i="2"/>
  <c r="I138" i="2" s="1"/>
  <c r="G573" i="3"/>
  <c r="O493" i="3"/>
  <c r="N493" i="3"/>
  <c r="G493" i="3"/>
  <c r="D426" i="2"/>
  <c r="I127" i="2" l="1"/>
  <c r="I124" i="2" s="1"/>
  <c r="I123" i="2" s="1"/>
  <c r="I114" i="2"/>
  <c r="I111" i="2" s="1"/>
  <c r="I110" i="2" s="1"/>
  <c r="D84" i="1"/>
  <c r="D83" i="1" s="1"/>
  <c r="D58" i="1" s="1"/>
  <c r="E173" i="1"/>
  <c r="E172" i="1" s="1"/>
  <c r="D173" i="1"/>
  <c r="D172" i="1" s="1"/>
  <c r="I422" i="2" l="1"/>
  <c r="I424" i="2"/>
  <c r="I423" i="2" s="1"/>
  <c r="I426" i="2"/>
  <c r="I425" i="2" s="1"/>
  <c r="I430" i="2"/>
  <c r="I429" i="2" s="1"/>
  <c r="I428" i="2" s="1"/>
  <c r="I433" i="2"/>
  <c r="I432" i="2" s="1"/>
  <c r="I431" i="2" s="1"/>
  <c r="I437" i="2"/>
  <c r="I438" i="2"/>
  <c r="I440" i="2"/>
  <c r="I441" i="2"/>
  <c r="I446" i="2"/>
  <c r="I447" i="2"/>
  <c r="I450" i="2"/>
  <c r="I451" i="2"/>
  <c r="I453" i="2"/>
  <c r="I454" i="2"/>
  <c r="I456" i="2"/>
  <c r="I457" i="2"/>
  <c r="I459" i="2"/>
  <c r="I460" i="2"/>
  <c r="I464" i="2"/>
  <c r="I465" i="2"/>
  <c r="I467" i="2"/>
  <c r="I470" i="2"/>
  <c r="I469" i="2" s="1"/>
  <c r="I475" i="2"/>
  <c r="I474" i="2" s="1"/>
  <c r="I477" i="2"/>
  <c r="I478" i="2"/>
  <c r="I480" i="2"/>
  <c r="H481" i="2"/>
  <c r="H480" i="2"/>
  <c r="H478" i="2"/>
  <c r="H477" i="2"/>
  <c r="H475" i="2"/>
  <c r="H470" i="2"/>
  <c r="H467" i="2"/>
  <c r="H465" i="2"/>
  <c r="H464" i="2"/>
  <c r="H460" i="2"/>
  <c r="H459" i="2"/>
  <c r="H457" i="2"/>
  <c r="H456" i="2"/>
  <c r="H454" i="2"/>
  <c r="H453" i="2"/>
  <c r="H451" i="2"/>
  <c r="H450" i="2"/>
  <c r="H447" i="2"/>
  <c r="H446" i="2"/>
  <c r="H441" i="2"/>
  <c r="H440" i="2"/>
  <c r="H438" i="2"/>
  <c r="H437" i="2"/>
  <c r="H433" i="2"/>
  <c r="H430" i="2"/>
  <c r="H424" i="2"/>
  <c r="H422" i="2"/>
  <c r="I374" i="2"/>
  <c r="I375" i="2"/>
  <c r="I379" i="2"/>
  <c r="I380" i="2"/>
  <c r="I381" i="2"/>
  <c r="I385" i="2"/>
  <c r="I384" i="2" s="1"/>
  <c r="I386" i="2"/>
  <c r="I390" i="2"/>
  <c r="I394" i="2"/>
  <c r="I396" i="2"/>
  <c r="I395" i="2" s="1"/>
  <c r="I398" i="2"/>
  <c r="I397" i="2" s="1"/>
  <c r="I403" i="2"/>
  <c r="I402" i="2" s="1"/>
  <c r="I405" i="2"/>
  <c r="I406" i="2"/>
  <c r="I413" i="2"/>
  <c r="I414" i="2"/>
  <c r="I416" i="2"/>
  <c r="I417" i="2"/>
  <c r="I419" i="2"/>
  <c r="I418" i="2" s="1"/>
  <c r="H419" i="2"/>
  <c r="H417" i="2"/>
  <c r="H416" i="2"/>
  <c r="H414" i="2"/>
  <c r="H413" i="2"/>
  <c r="H406" i="2"/>
  <c r="H405" i="2"/>
  <c r="H403" i="2"/>
  <c r="H398" i="2"/>
  <c r="H396" i="2"/>
  <c r="H394" i="2"/>
  <c r="H390" i="2"/>
  <c r="H388" i="2" s="1"/>
  <c r="H386" i="2"/>
  <c r="H385" i="2"/>
  <c r="H381" i="2"/>
  <c r="H380" i="2"/>
  <c r="H379" i="2"/>
  <c r="H375" i="2"/>
  <c r="H374" i="2"/>
  <c r="I342" i="2"/>
  <c r="I343" i="2"/>
  <c r="I345" i="2"/>
  <c r="I346" i="2"/>
  <c r="I348" i="2"/>
  <c r="I347" i="2" s="1"/>
  <c r="I351" i="2"/>
  <c r="I349" i="2" s="1"/>
  <c r="I361" i="2"/>
  <c r="I362" i="2"/>
  <c r="I364" i="2"/>
  <c r="I365" i="2"/>
  <c r="I367" i="2"/>
  <c r="I366" i="2" s="1"/>
  <c r="I369" i="2"/>
  <c r="I368" i="2" s="1"/>
  <c r="H369" i="2"/>
  <c r="H367" i="2"/>
  <c r="H365" i="2"/>
  <c r="H364" i="2"/>
  <c r="H362" i="2"/>
  <c r="H361" i="2"/>
  <c r="H351" i="2"/>
  <c r="H348" i="2"/>
  <c r="H346" i="2"/>
  <c r="H345" i="2"/>
  <c r="H343" i="2"/>
  <c r="H342" i="2"/>
  <c r="I202" i="2"/>
  <c r="I201" i="2" s="1"/>
  <c r="I205" i="2"/>
  <c r="I204" i="2" s="1"/>
  <c r="I209" i="2"/>
  <c r="I207" i="2" s="1"/>
  <c r="I206" i="2" s="1"/>
  <c r="I216" i="2"/>
  <c r="I214" i="2" s="1"/>
  <c r="I219" i="2"/>
  <c r="I218" i="2" s="1"/>
  <c r="I221" i="2"/>
  <c r="I220" i="2" s="1"/>
  <c r="I224" i="2"/>
  <c r="I223" i="2" s="1"/>
  <c r="I226" i="2"/>
  <c r="I225" i="2" s="1"/>
  <c r="I244" i="2"/>
  <c r="I242" i="2" s="1"/>
  <c r="I241" i="2" s="1"/>
  <c r="I248" i="2"/>
  <c r="I247" i="2" s="1"/>
  <c r="I246" i="2" s="1"/>
  <c r="I251" i="2"/>
  <c r="I250" i="2" s="1"/>
  <c r="I253" i="2"/>
  <c r="I255" i="2"/>
  <c r="I254" i="2" s="1"/>
  <c r="I266" i="2"/>
  <c r="I271" i="2"/>
  <c r="I269" i="2" s="1"/>
  <c r="I268" i="2" s="1"/>
  <c r="I275" i="2"/>
  <c r="I274" i="2" s="1"/>
  <c r="I277" i="2"/>
  <c r="I276" i="2" s="1"/>
  <c r="I280" i="2"/>
  <c r="I279" i="2" s="1"/>
  <c r="I278" i="2" s="1"/>
  <c r="I291" i="2"/>
  <c r="I290" i="2" s="1"/>
  <c r="I289" i="2" s="1"/>
  <c r="I288" i="2" s="1"/>
  <c r="I292" i="2"/>
  <c r="I305" i="2"/>
  <c r="I304" i="2" s="1"/>
  <c r="I303" i="2" s="1"/>
  <c r="I311" i="2"/>
  <c r="I310" i="2" s="1"/>
  <c r="I309" i="2" s="1"/>
  <c r="H311" i="2"/>
  <c r="H305" i="2"/>
  <c r="H291" i="2"/>
  <c r="H280" i="2"/>
  <c r="H277" i="2"/>
  <c r="H275" i="2"/>
  <c r="H271" i="2"/>
  <c r="H266" i="2"/>
  <c r="H265" i="2" s="1"/>
  <c r="H264" i="2" s="1"/>
  <c r="H255" i="2"/>
  <c r="H253" i="2"/>
  <c r="H251" i="2"/>
  <c r="H248" i="2"/>
  <c r="H244" i="2"/>
  <c r="H226" i="2"/>
  <c r="H224" i="2"/>
  <c r="H221" i="2"/>
  <c r="H219" i="2"/>
  <c r="H216" i="2"/>
  <c r="H209" i="2"/>
  <c r="H205" i="2"/>
  <c r="H204" i="2" s="1"/>
  <c r="H202" i="2"/>
  <c r="H201" i="2" s="1"/>
  <c r="I178" i="2"/>
  <c r="I176" i="2" s="1"/>
  <c r="I181" i="2"/>
  <c r="I180" i="2" s="1"/>
  <c r="I184" i="2"/>
  <c r="I185" i="2"/>
  <c r="I187" i="2"/>
  <c r="I188" i="2"/>
  <c r="I190" i="2"/>
  <c r="I189" i="2" s="1"/>
  <c r="I192" i="2"/>
  <c r="I191" i="2" s="1"/>
  <c r="I194" i="2"/>
  <c r="I193" i="2" s="1"/>
  <c r="H194" i="2"/>
  <c r="H192" i="2"/>
  <c r="H190" i="2"/>
  <c r="H189" i="2" s="1"/>
  <c r="H188" i="2"/>
  <c r="H187" i="2"/>
  <c r="H185" i="2"/>
  <c r="H184" i="2"/>
  <c r="H181" i="2"/>
  <c r="H178" i="2"/>
  <c r="H176" i="2" s="1"/>
  <c r="I173" i="2"/>
  <c r="H173" i="2"/>
  <c r="H171" i="2" s="1"/>
  <c r="I167" i="2"/>
  <c r="H167" i="2"/>
  <c r="I169" i="2"/>
  <c r="I168" i="2" s="1"/>
  <c r="H169" i="2"/>
  <c r="I155" i="2"/>
  <c r="I154" i="2" s="1"/>
  <c r="I159" i="2"/>
  <c r="I161" i="2"/>
  <c r="I160" i="2" s="1"/>
  <c r="I163" i="2"/>
  <c r="I162" i="2" s="1"/>
  <c r="H163" i="2"/>
  <c r="H161" i="2"/>
  <c r="H159" i="2"/>
  <c r="H155" i="2"/>
  <c r="H154" i="2" s="1"/>
  <c r="I143" i="2"/>
  <c r="I144" i="2"/>
  <c r="I147" i="2"/>
  <c r="I149" i="2"/>
  <c r="I148" i="2" s="1"/>
  <c r="I151" i="2"/>
  <c r="I150" i="2" s="1"/>
  <c r="H143" i="2"/>
  <c r="H144" i="2"/>
  <c r="H147" i="2"/>
  <c r="H149" i="2"/>
  <c r="H151" i="2"/>
  <c r="H139" i="2"/>
  <c r="H137" i="2"/>
  <c r="H135" i="2"/>
  <c r="H133" i="2"/>
  <c r="H131" i="2"/>
  <c r="H129" i="2"/>
  <c r="I217" i="2" l="1"/>
  <c r="I265" i="2"/>
  <c r="I264" i="2" s="1"/>
  <c r="I263" i="2" s="1"/>
  <c r="I172" i="2"/>
  <c r="I171" i="2"/>
  <c r="I170" i="2" s="1"/>
  <c r="H383" i="2"/>
  <c r="I383" i="2"/>
  <c r="I382" i="2" s="1"/>
  <c r="I389" i="2"/>
  <c r="I388" i="2"/>
  <c r="I387" i="2" s="1"/>
  <c r="I471" i="2"/>
  <c r="I455" i="2"/>
  <c r="I479" i="2"/>
  <c r="I215" i="2"/>
  <c r="I363" i="2"/>
  <c r="I344" i="2"/>
  <c r="I165" i="2"/>
  <c r="I164" i="2" s="1"/>
  <c r="I439" i="2"/>
  <c r="I415" i="2"/>
  <c r="I378" i="2"/>
  <c r="I452" i="2"/>
  <c r="I411" i="2"/>
  <c r="I182" i="2"/>
  <c r="I200" i="2"/>
  <c r="I199" i="2" s="1"/>
  <c r="I350" i="2"/>
  <c r="I404" i="2"/>
  <c r="I401" i="2" s="1"/>
  <c r="I400" i="2" s="1"/>
  <c r="I372" i="2"/>
  <c r="I371" i="2" s="1"/>
  <c r="I370" i="2" s="1"/>
  <c r="I463" i="2"/>
  <c r="I442" i="2"/>
  <c r="I458" i="2"/>
  <c r="I392" i="2"/>
  <c r="I391" i="2" s="1"/>
  <c r="I273" i="2"/>
  <c r="I272" i="2" s="1"/>
  <c r="I420" i="2"/>
  <c r="I142" i="2"/>
  <c r="I360" i="2"/>
  <c r="I445" i="2"/>
  <c r="I421" i="2"/>
  <c r="I249" i="2"/>
  <c r="I245" i="2" s="1"/>
  <c r="I340" i="2"/>
  <c r="I476" i="2"/>
  <c r="I449" i="2"/>
  <c r="I186" i="2"/>
  <c r="I177" i="2"/>
  <c r="I252" i="2"/>
  <c r="I270" i="2"/>
  <c r="I243" i="2"/>
  <c r="I208" i="2"/>
  <c r="I166" i="2"/>
  <c r="I198" i="2"/>
  <c r="I196" i="2" s="1"/>
  <c r="H198" i="2"/>
  <c r="H196" i="2" s="1"/>
  <c r="O293" i="3"/>
  <c r="O292" i="3" s="1"/>
  <c r="O297" i="3"/>
  <c r="O296" i="3" s="1"/>
  <c r="O295" i="3" s="1"/>
  <c r="N297" i="3"/>
  <c r="N296" i="3" s="1"/>
  <c r="N295" i="3" s="1"/>
  <c r="N293" i="3"/>
  <c r="N292" i="3" s="1"/>
  <c r="G297" i="3"/>
  <c r="G296" i="3" s="1"/>
  <c r="G295" i="3" s="1"/>
  <c r="G354" i="3"/>
  <c r="G293" i="3"/>
  <c r="G292" i="3" s="1"/>
  <c r="I377" i="2" l="1"/>
  <c r="I376" i="2" s="1"/>
  <c r="I179" i="2"/>
  <c r="I175" i="2" s="1"/>
  <c r="G244" i="3"/>
  <c r="D231" i="2" s="1"/>
  <c r="G246" i="3"/>
  <c r="D233" i="2" s="1"/>
  <c r="G248" i="3"/>
  <c r="D235" i="2" s="1"/>
  <c r="G243" i="3" l="1"/>
  <c r="O243" i="3"/>
  <c r="N243" i="3"/>
  <c r="D9" i="1"/>
  <c r="G242" i="3" l="1"/>
  <c r="D229" i="2" s="1"/>
  <c r="D230" i="2"/>
  <c r="O242" i="3"/>
  <c r="I229" i="2" s="1"/>
  <c r="I230" i="2"/>
  <c r="N242" i="3"/>
  <c r="H229" i="2" s="1"/>
  <c r="H230" i="2"/>
  <c r="D21" i="2"/>
  <c r="D15" i="2"/>
  <c r="D18" i="2"/>
  <c r="D19" i="2"/>
  <c r="D23" i="2"/>
  <c r="D25" i="2"/>
  <c r="D27" i="2"/>
  <c r="D28" i="2"/>
  <c r="I64" i="2"/>
  <c r="I63" i="2" s="1"/>
  <c r="I80" i="2"/>
  <c r="I79" i="2" s="1"/>
  <c r="I101" i="2"/>
  <c r="I107" i="2"/>
  <c r="I197" i="2"/>
  <c r="H14" i="2"/>
  <c r="H20" i="2"/>
  <c r="H22" i="2"/>
  <c r="H24" i="2"/>
  <c r="H38" i="2"/>
  <c r="H40" i="2"/>
  <c r="H42" i="2"/>
  <c r="H44" i="2"/>
  <c r="H58" i="2"/>
  <c r="H61" i="2"/>
  <c r="H65" i="2"/>
  <c r="H69" i="2"/>
  <c r="H75" i="2"/>
  <c r="H77" i="2"/>
  <c r="H80" i="2"/>
  <c r="H79" i="2" s="1"/>
  <c r="H92" i="2"/>
  <c r="H101" i="2"/>
  <c r="H106" i="2"/>
  <c r="H105" i="2" s="1"/>
  <c r="H112" i="2"/>
  <c r="H117" i="2"/>
  <c r="H119" i="2"/>
  <c r="H121" i="2"/>
  <c r="H130" i="2"/>
  <c r="H132" i="2"/>
  <c r="H134" i="2"/>
  <c r="H136" i="2"/>
  <c r="H138" i="2"/>
  <c r="H148" i="2"/>
  <c r="H150" i="2"/>
  <c r="H160" i="2"/>
  <c r="H162" i="2"/>
  <c r="H168" i="2"/>
  <c r="H170" i="2"/>
  <c r="H177" i="2"/>
  <c r="H180" i="2"/>
  <c r="H191" i="2"/>
  <c r="H193" i="2"/>
  <c r="H197" i="2"/>
  <c r="H207" i="2"/>
  <c r="H206" i="2" s="1"/>
  <c r="H215" i="2"/>
  <c r="H218" i="2"/>
  <c r="H220" i="2"/>
  <c r="H223" i="2"/>
  <c r="H225" i="2"/>
  <c r="H242" i="2"/>
  <c r="H241" i="2" s="1"/>
  <c r="H247" i="2"/>
  <c r="H246" i="2" s="1"/>
  <c r="H250" i="2"/>
  <c r="H254" i="2"/>
  <c r="H263" i="2"/>
  <c r="H269" i="2"/>
  <c r="H268" i="2" s="1"/>
  <c r="H274" i="2"/>
  <c r="H276" i="2"/>
  <c r="H279" i="2"/>
  <c r="H278" i="2" s="1"/>
  <c r="H290" i="2"/>
  <c r="H289" i="2" s="1"/>
  <c r="H288" i="2" s="1"/>
  <c r="H292" i="2"/>
  <c r="H304" i="2"/>
  <c r="H303" i="2" s="1"/>
  <c r="H310" i="2"/>
  <c r="H309" i="2" s="1"/>
  <c r="H347" i="2"/>
  <c r="H350" i="2"/>
  <c r="H366" i="2"/>
  <c r="H368" i="2"/>
  <c r="H384" i="2"/>
  <c r="H389" i="2"/>
  <c r="H395" i="2"/>
  <c r="H397" i="2"/>
  <c r="H402" i="2"/>
  <c r="H418" i="2"/>
  <c r="H423" i="2"/>
  <c r="H426" i="2"/>
  <c r="H425" i="2" s="1"/>
  <c r="H429" i="2"/>
  <c r="H428" i="2" s="1"/>
  <c r="H432" i="2"/>
  <c r="H431" i="2" s="1"/>
  <c r="H469" i="2"/>
  <c r="H474" i="2"/>
  <c r="D32" i="2"/>
  <c r="D37" i="2"/>
  <c r="D36" i="2"/>
  <c r="D43" i="2"/>
  <c r="D45" i="2"/>
  <c r="D47" i="2"/>
  <c r="D48" i="2"/>
  <c r="D52" i="2"/>
  <c r="D53" i="2"/>
  <c r="D56" i="2"/>
  <c r="D57" i="2"/>
  <c r="D62" i="2"/>
  <c r="D70" i="2"/>
  <c r="D73" i="2"/>
  <c r="D74" i="2"/>
  <c r="D78" i="2"/>
  <c r="D88" i="2"/>
  <c r="D89" i="2"/>
  <c r="D90" i="2"/>
  <c r="D91" i="2"/>
  <c r="D93" i="2"/>
  <c r="D98" i="2"/>
  <c r="D96" i="2" s="1"/>
  <c r="D100" i="2"/>
  <c r="D108" i="2"/>
  <c r="D113" i="2"/>
  <c r="D115" i="2"/>
  <c r="D116" i="2"/>
  <c r="D120" i="2"/>
  <c r="D122" i="2"/>
  <c r="D126" i="2"/>
  <c r="D128" i="2"/>
  <c r="D129" i="2"/>
  <c r="D131" i="2"/>
  <c r="D133" i="2"/>
  <c r="D137" i="2"/>
  <c r="D139" i="2"/>
  <c r="D143" i="2"/>
  <c r="D144" i="2"/>
  <c r="D146" i="2"/>
  <c r="D147" i="2"/>
  <c r="D149" i="2"/>
  <c r="D151" i="2"/>
  <c r="D155" i="2"/>
  <c r="D154" i="2" s="1"/>
  <c r="D158" i="2"/>
  <c r="D159" i="2"/>
  <c r="D161" i="2"/>
  <c r="D163" i="2"/>
  <c r="D169" i="2"/>
  <c r="D178" i="2"/>
  <c r="D176" i="2" s="1"/>
  <c r="D181" i="2"/>
  <c r="D184" i="2"/>
  <c r="D185" i="2"/>
  <c r="D190" i="2"/>
  <c r="D192" i="2"/>
  <c r="D194" i="2"/>
  <c r="D198" i="2"/>
  <c r="D196" i="2" s="1"/>
  <c r="D202" i="2"/>
  <c r="D201" i="2" s="1"/>
  <c r="D205" i="2"/>
  <c r="D209" i="2"/>
  <c r="D219" i="2"/>
  <c r="D221" i="2"/>
  <c r="D224" i="2"/>
  <c r="D226" i="2"/>
  <c r="D244" i="2"/>
  <c r="C3" i="16"/>
  <c r="C87" i="16" s="1"/>
  <c r="E45" i="14"/>
  <c r="E42" i="14"/>
  <c r="D40" i="14"/>
  <c r="C40" i="14"/>
  <c r="B40" i="14"/>
  <c r="E29" i="14"/>
  <c r="E26" i="14"/>
  <c r="D24" i="14"/>
  <c r="C24" i="14"/>
  <c r="B24" i="14"/>
  <c r="E13" i="14"/>
  <c r="E10" i="14"/>
  <c r="D8" i="14"/>
  <c r="C8" i="14"/>
  <c r="B8" i="14"/>
  <c r="D31" i="12"/>
  <c r="D28" i="12"/>
  <c r="C28" i="12"/>
  <c r="C12" i="12"/>
  <c r="C9" i="12"/>
  <c r="H217" i="2" l="1"/>
  <c r="H195" i="2"/>
  <c r="H360" i="2"/>
  <c r="H71" i="2"/>
  <c r="H16" i="2"/>
  <c r="H471" i="2"/>
  <c r="H452" i="2"/>
  <c r="H214" i="2"/>
  <c r="H182" i="2"/>
  <c r="H46" i="2"/>
  <c r="H344" i="2"/>
  <c r="H249" i="2"/>
  <c r="H245" i="2" s="1"/>
  <c r="H476" i="2"/>
  <c r="H411" i="2"/>
  <c r="H479" i="2"/>
  <c r="H142" i="2"/>
  <c r="D36" i="12"/>
  <c r="E40" i="14"/>
  <c r="H463" i="2"/>
  <c r="H455" i="2"/>
  <c r="H449" i="2"/>
  <c r="H415" i="2"/>
  <c r="H372" i="2"/>
  <c r="H371" i="2" s="1"/>
  <c r="H370" i="2" s="1"/>
  <c r="H349" i="2"/>
  <c r="H186" i="2"/>
  <c r="H165" i="2"/>
  <c r="H164" i="2" s="1"/>
  <c r="H64" i="2"/>
  <c r="H63" i="2" s="1"/>
  <c r="H34" i="2"/>
  <c r="I85" i="2"/>
  <c r="H445" i="2"/>
  <c r="H439" i="2"/>
  <c r="H382" i="2"/>
  <c r="H378" i="2"/>
  <c r="H172" i="2"/>
  <c r="H114" i="2"/>
  <c r="H111" i="2" s="1"/>
  <c r="H51" i="2"/>
  <c r="H31" i="2"/>
  <c r="I67" i="2"/>
  <c r="H200" i="2"/>
  <c r="H199" i="2" s="1"/>
  <c r="C36" i="12"/>
  <c r="H404" i="2"/>
  <c r="H401" i="2" s="1"/>
  <c r="H400" i="2" s="1"/>
  <c r="H363" i="2"/>
  <c r="H252" i="2"/>
  <c r="H107" i="2"/>
  <c r="H87" i="2"/>
  <c r="H86" i="2" s="1"/>
  <c r="H85" i="2" s="1"/>
  <c r="H420" i="2"/>
  <c r="H387" i="2"/>
  <c r="H273" i="2"/>
  <c r="H272" i="2" s="1"/>
  <c r="E8" i="14"/>
  <c r="C17" i="12"/>
  <c r="E24" i="14"/>
  <c r="H458" i="2"/>
  <c r="H442" i="2"/>
  <c r="H392" i="2"/>
  <c r="H391" i="2" s="1"/>
  <c r="H340" i="2"/>
  <c r="H94" i="2"/>
  <c r="H54" i="2"/>
  <c r="H26" i="2"/>
  <c r="I195" i="2"/>
  <c r="I106" i="2"/>
  <c r="I105" i="2" s="1"/>
  <c r="I65" i="2"/>
  <c r="H421" i="2"/>
  <c r="H270" i="2"/>
  <c r="H243" i="2"/>
  <c r="H208" i="2"/>
  <c r="H166" i="2"/>
  <c r="C38" i="11"/>
  <c r="C25" i="11"/>
  <c r="G18" i="10"/>
  <c r="G16" i="10"/>
  <c r="G15" i="10" s="1"/>
  <c r="F18" i="10"/>
  <c r="F16" i="10"/>
  <c r="F15" i="10" s="1"/>
  <c r="O630" i="3"/>
  <c r="O597" i="3"/>
  <c r="O595" i="3"/>
  <c r="O593" i="3"/>
  <c r="O589" i="3"/>
  <c r="O587" i="3"/>
  <c r="O579" i="3"/>
  <c r="O578" i="3" s="1"/>
  <c r="O577" i="3" s="1"/>
  <c r="O575" i="3"/>
  <c r="O572" i="3" s="1"/>
  <c r="O571" i="3" s="1"/>
  <c r="O569" i="3"/>
  <c r="O567" i="3"/>
  <c r="O561" i="3"/>
  <c r="O556" i="3"/>
  <c r="O555" i="3" s="1"/>
  <c r="O552" i="3"/>
  <c r="O550" i="3"/>
  <c r="O546" i="3"/>
  <c r="O544" i="3"/>
  <c r="O542" i="3"/>
  <c r="O540" i="3"/>
  <c r="O538" i="3"/>
  <c r="O535" i="3"/>
  <c r="O533" i="3"/>
  <c r="O529" i="3"/>
  <c r="O527" i="3"/>
  <c r="O525" i="3"/>
  <c r="O522" i="3"/>
  <c r="O520" i="3"/>
  <c r="O512" i="3"/>
  <c r="O510" i="3"/>
  <c r="O508" i="3"/>
  <c r="O504" i="3"/>
  <c r="O499" i="3"/>
  <c r="O498" i="3" s="1"/>
  <c r="O492" i="3"/>
  <c r="O491" i="3" s="1"/>
  <c r="O487" i="3"/>
  <c r="O486" i="3" s="1"/>
  <c r="O483" i="3"/>
  <c r="O480" i="3"/>
  <c r="O477" i="3"/>
  <c r="I354" i="2"/>
  <c r="I353" i="2"/>
  <c r="O462" i="3"/>
  <c r="O461" i="3" s="1"/>
  <c r="O460" i="3" s="1"/>
  <c r="O453" i="3"/>
  <c r="O450" i="3"/>
  <c r="O446" i="3"/>
  <c r="O437" i="3"/>
  <c r="O433" i="3"/>
  <c r="O431" i="3"/>
  <c r="O427" i="3"/>
  <c r="O424" i="3"/>
  <c r="O407" i="3"/>
  <c r="O406" i="3" s="1"/>
  <c r="O404" i="3"/>
  <c r="O402" i="3"/>
  <c r="O400" i="3"/>
  <c r="O393" i="3"/>
  <c r="O390" i="3"/>
  <c r="O387" i="3"/>
  <c r="O386" i="3" s="1"/>
  <c r="O385" i="3" s="1"/>
  <c r="O359" i="3"/>
  <c r="O358" i="3" s="1"/>
  <c r="O353" i="3" s="1"/>
  <c r="O380" i="3"/>
  <c r="O379" i="3" s="1"/>
  <c r="O370" i="3"/>
  <c r="O369" i="3" s="1"/>
  <c r="O368" i="3" s="1"/>
  <c r="E88" i="9" s="1"/>
  <c r="O365" i="3"/>
  <c r="O364" i="3" s="1"/>
  <c r="O363" i="3" s="1"/>
  <c r="O362" i="3" s="1"/>
  <c r="O349" i="3"/>
  <c r="O348" i="3" s="1"/>
  <c r="O345" i="3"/>
  <c r="O344" i="3" s="1"/>
  <c r="O337" i="3"/>
  <c r="O336" i="3" s="1"/>
  <c r="O334" i="3"/>
  <c r="O333" i="3" s="1"/>
  <c r="O332" i="3"/>
  <c r="O330" i="3"/>
  <c r="O327" i="3"/>
  <c r="O325" i="3"/>
  <c r="O323" i="3"/>
  <c r="O320" i="3"/>
  <c r="O319" i="3" s="1"/>
  <c r="O316" i="3"/>
  <c r="O315" i="3" s="1"/>
  <c r="O314" i="3" s="1"/>
  <c r="O311" i="3"/>
  <c r="O310" i="3" s="1"/>
  <c r="O309" i="3" s="1"/>
  <c r="O308" i="3" s="1"/>
  <c r="E71" i="9" s="1"/>
  <c r="O306" i="3"/>
  <c r="O305" i="3" s="1"/>
  <c r="E70" i="9" s="1"/>
  <c r="O302" i="3"/>
  <c r="O301" i="3" s="1"/>
  <c r="O300" i="3" s="1"/>
  <c r="E69" i="9" s="1"/>
  <c r="O290" i="3"/>
  <c r="O289" i="3" s="1"/>
  <c r="O288" i="3" s="1"/>
  <c r="O286" i="3"/>
  <c r="O285" i="3" s="1"/>
  <c r="O284" i="3" s="1"/>
  <c r="O281" i="3"/>
  <c r="O280" i="3" s="1"/>
  <c r="O278" i="3"/>
  <c r="O270" i="3"/>
  <c r="O268" i="3"/>
  <c r="O262" i="3"/>
  <c r="O260" i="3"/>
  <c r="O257" i="3"/>
  <c r="O254" i="3"/>
  <c r="O251" i="3"/>
  <c r="O239" i="3"/>
  <c r="O238" i="3" s="1"/>
  <c r="O237" i="3" s="1"/>
  <c r="O236" i="3" s="1"/>
  <c r="O234" i="3"/>
  <c r="O233" i="3" s="1"/>
  <c r="O232" i="3" s="1"/>
  <c r="O229" i="3"/>
  <c r="O228" i="3" s="1"/>
  <c r="O227" i="3" s="1"/>
  <c r="E61" i="9" s="1"/>
  <c r="O224" i="3"/>
  <c r="O223" i="3" s="1"/>
  <c r="O215" i="3"/>
  <c r="O211" i="3"/>
  <c r="O204" i="3"/>
  <c r="O200" i="3"/>
  <c r="O198" i="3"/>
  <c r="O196" i="3"/>
  <c r="O189" i="3"/>
  <c r="O187" i="3"/>
  <c r="O182" i="3"/>
  <c r="O180" i="3"/>
  <c r="O174" i="3"/>
  <c r="O173" i="3" s="1"/>
  <c r="O159" i="3"/>
  <c r="O157" i="3"/>
  <c r="O155" i="3"/>
  <c r="O148" i="3"/>
  <c r="O147" i="3" s="1"/>
  <c r="O145" i="3"/>
  <c r="O144" i="3" s="1"/>
  <c r="O143" i="3" s="1"/>
  <c r="O141" i="3"/>
  <c r="O138" i="3"/>
  <c r="O134" i="3"/>
  <c r="O132" i="3"/>
  <c r="O125" i="3"/>
  <c r="O123" i="3"/>
  <c r="O121" i="3"/>
  <c r="O117" i="3"/>
  <c r="O116" i="3" s="1"/>
  <c r="O115" i="3" s="1"/>
  <c r="O113" i="3"/>
  <c r="O110" i="3"/>
  <c r="O106" i="3"/>
  <c r="O103" i="3"/>
  <c r="O99" i="3"/>
  <c r="O94" i="3"/>
  <c r="O89" i="3"/>
  <c r="O88" i="3" s="1"/>
  <c r="O87" i="3" s="1"/>
  <c r="O85" i="3"/>
  <c r="O81" i="3"/>
  <c r="O79" i="3"/>
  <c r="O75" i="3"/>
  <c r="O74" i="3" s="1"/>
  <c r="O73" i="3" s="1"/>
  <c r="O68" i="3"/>
  <c r="O66" i="3"/>
  <c r="O63" i="3"/>
  <c r="O59" i="3"/>
  <c r="O56" i="3"/>
  <c r="O51" i="3"/>
  <c r="O50" i="3" s="1"/>
  <c r="O49" i="3" s="1"/>
  <c r="O45" i="3"/>
  <c r="O43" i="3"/>
  <c r="O40" i="3"/>
  <c r="O36" i="3"/>
  <c r="O35" i="3" s="1"/>
  <c r="O34" i="3" s="1"/>
  <c r="O31" i="3"/>
  <c r="O29" i="3"/>
  <c r="O27" i="3"/>
  <c r="O25" i="3"/>
  <c r="O21" i="3"/>
  <c r="O19" i="3"/>
  <c r="N630" i="3"/>
  <c r="N628" i="3"/>
  <c r="N625" i="3"/>
  <c r="N597" i="3"/>
  <c r="N595" i="3"/>
  <c r="N593" i="3"/>
  <c r="N589" i="3"/>
  <c r="N587" i="3"/>
  <c r="N579" i="3"/>
  <c r="N578" i="3" s="1"/>
  <c r="N577" i="3" s="1"/>
  <c r="N575" i="3"/>
  <c r="N572" i="3" s="1"/>
  <c r="N571" i="3" s="1"/>
  <c r="N569" i="3"/>
  <c r="N567" i="3"/>
  <c r="N561" i="3"/>
  <c r="N556" i="3"/>
  <c r="N555" i="3" s="1"/>
  <c r="N552" i="3"/>
  <c r="N550" i="3"/>
  <c r="N546" i="3"/>
  <c r="N544" i="3"/>
  <c r="N542" i="3"/>
  <c r="N540" i="3"/>
  <c r="N538" i="3"/>
  <c r="N529" i="3"/>
  <c r="N527" i="3"/>
  <c r="N525" i="3"/>
  <c r="N522" i="3"/>
  <c r="N520" i="3"/>
  <c r="N512" i="3"/>
  <c r="N510" i="3"/>
  <c r="N508" i="3"/>
  <c r="N504" i="3"/>
  <c r="N499" i="3"/>
  <c r="N498" i="3" s="1"/>
  <c r="N492" i="3"/>
  <c r="N491" i="3" s="1"/>
  <c r="N487" i="3"/>
  <c r="N486" i="3" s="1"/>
  <c r="N483" i="3"/>
  <c r="N480" i="3"/>
  <c r="N477" i="3"/>
  <c r="H354" i="2"/>
  <c r="H353" i="2"/>
  <c r="N462" i="3"/>
  <c r="N461" i="3" s="1"/>
  <c r="N460" i="3" s="1"/>
  <c r="N453" i="3"/>
  <c r="N450" i="3"/>
  <c r="N446" i="3"/>
  <c r="N437" i="3"/>
  <c r="N433" i="3"/>
  <c r="N431" i="3"/>
  <c r="N427" i="3"/>
  <c r="N424" i="3"/>
  <c r="N407" i="3"/>
  <c r="N406" i="3" s="1"/>
  <c r="N404" i="3"/>
  <c r="N402" i="3"/>
  <c r="N400" i="3"/>
  <c r="N393" i="3"/>
  <c r="N390" i="3"/>
  <c r="N387" i="3"/>
  <c r="N386" i="3" s="1"/>
  <c r="N385" i="3" s="1"/>
  <c r="N359" i="3"/>
  <c r="N358" i="3" s="1"/>
  <c r="N353" i="3" s="1"/>
  <c r="N380" i="3"/>
  <c r="N379" i="3" s="1"/>
  <c r="N370" i="3"/>
  <c r="N369" i="3" s="1"/>
  <c r="N368" i="3" s="1"/>
  <c r="D88" i="9" s="1"/>
  <c r="N365" i="3"/>
  <c r="N364" i="3" s="1"/>
  <c r="N363" i="3" s="1"/>
  <c r="N362" i="3" s="1"/>
  <c r="N349" i="3"/>
  <c r="N348" i="3" s="1"/>
  <c r="N345" i="3"/>
  <c r="N344" i="3" s="1"/>
  <c r="N337" i="3"/>
  <c r="N336" i="3" s="1"/>
  <c r="N334" i="3"/>
  <c r="N333" i="3" s="1"/>
  <c r="N332" i="3"/>
  <c r="N330" i="3"/>
  <c r="N327" i="3"/>
  <c r="N325" i="3"/>
  <c r="N323" i="3"/>
  <c r="N320" i="3"/>
  <c r="N319" i="3" s="1"/>
  <c r="N316" i="3"/>
  <c r="N315" i="3" s="1"/>
  <c r="N314" i="3" s="1"/>
  <c r="N311" i="3"/>
  <c r="N310" i="3" s="1"/>
  <c r="N309" i="3" s="1"/>
  <c r="N308" i="3" s="1"/>
  <c r="D71" i="9" s="1"/>
  <c r="N306" i="3"/>
  <c r="N305" i="3" s="1"/>
  <c r="D70" i="9" s="1"/>
  <c r="N302" i="3"/>
  <c r="N301" i="3" s="1"/>
  <c r="N300" i="3" s="1"/>
  <c r="D69" i="9" s="1"/>
  <c r="N290" i="3"/>
  <c r="N289" i="3" s="1"/>
  <c r="N288" i="3" s="1"/>
  <c r="N286" i="3"/>
  <c r="N285" i="3" s="1"/>
  <c r="N284" i="3" s="1"/>
  <c r="N281" i="3"/>
  <c r="N280" i="3" s="1"/>
  <c r="N278" i="3"/>
  <c r="N270" i="3"/>
  <c r="N268" i="3"/>
  <c r="N262" i="3"/>
  <c r="N260" i="3"/>
  <c r="N257" i="3"/>
  <c r="N254" i="3"/>
  <c r="N239" i="3"/>
  <c r="N238" i="3" s="1"/>
  <c r="N237" i="3" s="1"/>
  <c r="N236" i="3" s="1"/>
  <c r="N234" i="3"/>
  <c r="N233" i="3" s="1"/>
  <c r="N232" i="3" s="1"/>
  <c r="N229" i="3"/>
  <c r="N228" i="3" s="1"/>
  <c r="N227" i="3" s="1"/>
  <c r="D61" i="9" s="1"/>
  <c r="N224" i="3"/>
  <c r="N223" i="3" s="1"/>
  <c r="N215" i="3"/>
  <c r="N211" i="3"/>
  <c r="N204" i="3"/>
  <c r="N200" i="3"/>
  <c r="N198" i="3"/>
  <c r="N196" i="3"/>
  <c r="N189" i="3"/>
  <c r="N187" i="3"/>
  <c r="N182" i="3"/>
  <c r="N180" i="3"/>
  <c r="N174" i="3"/>
  <c r="N173" i="3" s="1"/>
  <c r="N159" i="3"/>
  <c r="N157" i="3"/>
  <c r="N155" i="3"/>
  <c r="N148" i="3"/>
  <c r="N147" i="3" s="1"/>
  <c r="N145" i="3"/>
  <c r="N144" i="3" s="1"/>
  <c r="N143" i="3" s="1"/>
  <c r="N141" i="3"/>
  <c r="N138" i="3"/>
  <c r="N134" i="3"/>
  <c r="N132" i="3"/>
  <c r="N125" i="3"/>
  <c r="N123" i="3"/>
  <c r="N121" i="3"/>
  <c r="N117" i="3"/>
  <c r="N116" i="3" s="1"/>
  <c r="N115" i="3" s="1"/>
  <c r="N113" i="3"/>
  <c r="N110" i="3"/>
  <c r="N106" i="3"/>
  <c r="N103" i="3"/>
  <c r="N99" i="3"/>
  <c r="N94" i="3"/>
  <c r="N89" i="3"/>
  <c r="N88" i="3" s="1"/>
  <c r="N87" i="3" s="1"/>
  <c r="N85" i="3"/>
  <c r="N84" i="3" s="1"/>
  <c r="N83" i="3" s="1"/>
  <c r="N81" i="3"/>
  <c r="N79" i="3"/>
  <c r="N75" i="3"/>
  <c r="N74" i="3" s="1"/>
  <c r="N73" i="3" s="1"/>
  <c r="N68" i="3"/>
  <c r="N66" i="3"/>
  <c r="N63" i="3"/>
  <c r="N59" i="3"/>
  <c r="N56" i="3"/>
  <c r="N51" i="3"/>
  <c r="N50" i="3" s="1"/>
  <c r="N49" i="3" s="1"/>
  <c r="N45" i="3"/>
  <c r="N43" i="3"/>
  <c r="N40" i="3"/>
  <c r="N36" i="3"/>
  <c r="N35" i="3" s="1"/>
  <c r="N34" i="3" s="1"/>
  <c r="N31" i="3"/>
  <c r="N29" i="3"/>
  <c r="N27" i="3"/>
  <c r="N25" i="3"/>
  <c r="N21" i="3"/>
  <c r="N19" i="3"/>
  <c r="E91" i="1"/>
  <c r="E147" i="1"/>
  <c r="E134" i="1"/>
  <c r="E129" i="1"/>
  <c r="E128" i="1" s="1"/>
  <c r="E123" i="1"/>
  <c r="E122" i="1" s="1"/>
  <c r="E120" i="1"/>
  <c r="E116" i="1"/>
  <c r="E111" i="1"/>
  <c r="E109" i="1"/>
  <c r="E103" i="1"/>
  <c r="E97" i="1"/>
  <c r="E96" i="1" s="1"/>
  <c r="D147" i="1"/>
  <c r="D134" i="1"/>
  <c r="D129" i="1"/>
  <c r="D128" i="1" s="1"/>
  <c r="D123" i="1"/>
  <c r="D122" i="1" s="1"/>
  <c r="D120" i="1"/>
  <c r="D116" i="1"/>
  <c r="D115" i="1" s="1"/>
  <c r="D114" i="1" s="1"/>
  <c r="D111" i="1"/>
  <c r="D109" i="1"/>
  <c r="D103" i="1"/>
  <c r="D97" i="1"/>
  <c r="D96" i="1" s="1"/>
  <c r="N347" i="3" l="1"/>
  <c r="O347" i="3"/>
  <c r="N361" i="3"/>
  <c r="D86" i="9"/>
  <c r="O361" i="3"/>
  <c r="E86" i="9"/>
  <c r="E85" i="9" s="1"/>
  <c r="H377" i="2"/>
  <c r="H376" i="2" s="1"/>
  <c r="H50" i="2"/>
  <c r="H49" i="2" s="1"/>
  <c r="H30" i="2"/>
  <c r="H29" i="2" s="1"/>
  <c r="H68" i="2"/>
  <c r="H67" i="2" s="1"/>
  <c r="H179" i="2"/>
  <c r="H175" i="2" s="1"/>
  <c r="H13" i="2"/>
  <c r="H12" i="2" s="1"/>
  <c r="O275" i="3"/>
  <c r="I213" i="2" s="1"/>
  <c r="N275" i="3"/>
  <c r="H213" i="2" s="1"/>
  <c r="N186" i="3"/>
  <c r="O186" i="3"/>
  <c r="N586" i="3"/>
  <c r="O586" i="3"/>
  <c r="O585" i="3" s="1"/>
  <c r="O584" i="3" s="1"/>
  <c r="N131" i="3"/>
  <c r="N130" i="3" s="1"/>
  <c r="O131" i="3"/>
  <c r="O130" i="3" s="1"/>
  <c r="N102" i="3"/>
  <c r="O102" i="3"/>
  <c r="O84" i="3"/>
  <c r="O83" i="3" s="1"/>
  <c r="O18" i="3"/>
  <c r="N18" i="3"/>
  <c r="O436" i="3"/>
  <c r="O435" i="3" s="1"/>
  <c r="N436" i="3"/>
  <c r="N435" i="3" s="1"/>
  <c r="O532" i="3"/>
  <c r="O531" i="3" s="1"/>
  <c r="N519" i="3"/>
  <c r="N518" i="3" s="1"/>
  <c r="O519" i="3"/>
  <c r="O518" i="3" s="1"/>
  <c r="O503" i="3"/>
  <c r="O502" i="3" s="1"/>
  <c r="N503" i="3"/>
  <c r="N502" i="3" s="1"/>
  <c r="N283" i="3"/>
  <c r="D67" i="9" s="1"/>
  <c r="H352" i="2"/>
  <c r="N166" i="3"/>
  <c r="N165" i="3" s="1"/>
  <c r="N164" i="3" s="1"/>
  <c r="N163" i="3" s="1"/>
  <c r="H462" i="2"/>
  <c r="H461" i="2" s="1"/>
  <c r="N535" i="3"/>
  <c r="H128" i="2"/>
  <c r="H127" i="2" s="1"/>
  <c r="N374" i="3"/>
  <c r="N373" i="3" s="1"/>
  <c r="N372" i="3" s="1"/>
  <c r="D89" i="9" s="1"/>
  <c r="H468" i="2"/>
  <c r="H466" i="2" s="1"/>
  <c r="N564" i="3"/>
  <c r="H146" i="2"/>
  <c r="H145" i="2" s="1"/>
  <c r="I352" i="2"/>
  <c r="O166" i="3"/>
  <c r="O165" i="3" s="1"/>
  <c r="O164" i="3" s="1"/>
  <c r="O163" i="3" s="1"/>
  <c r="I462" i="2"/>
  <c r="I461" i="2" s="1"/>
  <c r="O283" i="3"/>
  <c r="E67" i="9" s="1"/>
  <c r="O421" i="3"/>
  <c r="O416" i="3" s="1"/>
  <c r="I158" i="2"/>
  <c r="I157" i="2" s="1"/>
  <c r="O456" i="3"/>
  <c r="O455" i="3" s="1"/>
  <c r="I436" i="2"/>
  <c r="I435" i="2" s="1"/>
  <c r="I434" i="2" s="1"/>
  <c r="O475" i="3"/>
  <c r="I359" i="2"/>
  <c r="I358" i="2" s="1"/>
  <c r="O604" i="3"/>
  <c r="I49" i="2"/>
  <c r="N421" i="3"/>
  <c r="H158" i="2"/>
  <c r="H157" i="2" s="1"/>
  <c r="N456" i="3"/>
  <c r="N455" i="3" s="1"/>
  <c r="H436" i="2"/>
  <c r="H435" i="2" s="1"/>
  <c r="H434" i="2" s="1"/>
  <c r="N475" i="3"/>
  <c r="H359" i="2"/>
  <c r="H358" i="2" s="1"/>
  <c r="N604" i="3"/>
  <c r="O444" i="3"/>
  <c r="I339" i="2"/>
  <c r="I338" i="2" s="1"/>
  <c r="I337" i="2" s="1"/>
  <c r="O617" i="3"/>
  <c r="O616" i="3" s="1"/>
  <c r="O615" i="3" s="1"/>
  <c r="O614" i="3" s="1"/>
  <c r="O613" i="3" s="1"/>
  <c r="I410" i="2"/>
  <c r="I409" i="2" s="1"/>
  <c r="N444" i="3"/>
  <c r="H339" i="2"/>
  <c r="H338" i="2" s="1"/>
  <c r="H337" i="2" s="1"/>
  <c r="N533" i="3"/>
  <c r="H126" i="2"/>
  <c r="H125" i="2" s="1"/>
  <c r="N619" i="3"/>
  <c r="N618" i="3" s="1"/>
  <c r="H410" i="2"/>
  <c r="H409" i="2" s="1"/>
  <c r="O374" i="3"/>
  <c r="O373" i="3" s="1"/>
  <c r="O372" i="3" s="1"/>
  <c r="E89" i="9" s="1"/>
  <c r="I468" i="2"/>
  <c r="I466" i="2" s="1"/>
  <c r="O564" i="3"/>
  <c r="I146" i="2"/>
  <c r="I145" i="2" s="1"/>
  <c r="I12" i="2"/>
  <c r="N203" i="3"/>
  <c r="N202" i="3" s="1"/>
  <c r="O203" i="3"/>
  <c r="O202" i="3" s="1"/>
  <c r="N214" i="3"/>
  <c r="N213" i="3" s="1"/>
  <c r="O214" i="3"/>
  <c r="O213" i="3" s="1"/>
  <c r="H110" i="2"/>
  <c r="O554" i="3"/>
  <c r="N207" i="3"/>
  <c r="N206" i="3" s="1"/>
  <c r="O485" i="3"/>
  <c r="O207" i="3"/>
  <c r="O206" i="3" s="1"/>
  <c r="N507" i="3"/>
  <c r="N506" i="3" s="1"/>
  <c r="N549" i="3"/>
  <c r="N548" i="3" s="1"/>
  <c r="N267" i="3"/>
  <c r="N266" i="3" s="1"/>
  <c r="N265" i="3" s="1"/>
  <c r="N554" i="3"/>
  <c r="O267" i="3"/>
  <c r="O266" i="3" s="1"/>
  <c r="O265" i="3" s="1"/>
  <c r="O120" i="3"/>
  <c r="O119" i="3" s="1"/>
  <c r="N154" i="3"/>
  <c r="N153" i="3" s="1"/>
  <c r="N485" i="3"/>
  <c r="I29" i="2"/>
  <c r="N343" i="3"/>
  <c r="O343" i="3"/>
  <c r="O342" i="3" s="1"/>
  <c r="N120" i="3"/>
  <c r="N119" i="3" s="1"/>
  <c r="N172" i="3"/>
  <c r="D57" i="9" s="1"/>
  <c r="N466" i="3"/>
  <c r="N465" i="3" s="1"/>
  <c r="N497" i="3"/>
  <c r="O154" i="3"/>
  <c r="O153" i="3" s="1"/>
  <c r="O172" i="3"/>
  <c r="E57" i="9" s="1"/>
  <c r="O466" i="3"/>
  <c r="O465" i="3" s="1"/>
  <c r="O497" i="3"/>
  <c r="O507" i="3"/>
  <c r="O506" i="3" s="1"/>
  <c r="O549" i="3"/>
  <c r="O548" i="3" s="1"/>
  <c r="G14" i="10"/>
  <c r="D113" i="1"/>
  <c r="E102" i="1"/>
  <c r="E115" i="1"/>
  <c r="E114" i="1" s="1"/>
  <c r="E113" i="1" s="1"/>
  <c r="D108" i="1"/>
  <c r="N70" i="3"/>
  <c r="N78" i="3"/>
  <c r="N77" i="3" s="1"/>
  <c r="N93" i="3"/>
  <c r="N92" i="3" s="1"/>
  <c r="N91" i="3" s="1"/>
  <c r="N179" i="3"/>
  <c r="N178" i="3" s="1"/>
  <c r="N177" i="3" s="1"/>
  <c r="N176" i="3" s="1"/>
  <c r="D58" i="9" s="1"/>
  <c r="N329" i="3"/>
  <c r="N399" i="3"/>
  <c r="N398" i="3" s="1"/>
  <c r="N397" i="3" s="1"/>
  <c r="O70" i="3"/>
  <c r="O78" i="3"/>
  <c r="O77" i="3" s="1"/>
  <c r="O93" i="3"/>
  <c r="O92" i="3" s="1"/>
  <c r="O91" i="3" s="1"/>
  <c r="E80" i="9" s="1"/>
  <c r="O179" i="3"/>
  <c r="O178" i="3" s="1"/>
  <c r="O177" i="3" s="1"/>
  <c r="O176" i="3" s="1"/>
  <c r="E58" i="9" s="1"/>
  <c r="O329" i="3"/>
  <c r="O399" i="3"/>
  <c r="O398" i="3" s="1"/>
  <c r="O397" i="3" s="1"/>
  <c r="E108" i="1"/>
  <c r="G12" i="10"/>
  <c r="G11" i="10" s="1"/>
  <c r="N39" i="3"/>
  <c r="N38" i="3" s="1"/>
  <c r="N250" i="3"/>
  <c r="N322" i="3"/>
  <c r="N318" i="3" s="1"/>
  <c r="N389" i="3"/>
  <c r="N430" i="3"/>
  <c r="N429" i="3" s="1"/>
  <c r="O39" i="3"/>
  <c r="O38" i="3" s="1"/>
  <c r="O250" i="3"/>
  <c r="O322" i="3"/>
  <c r="O318" i="3" s="1"/>
  <c r="O389" i="3"/>
  <c r="O430" i="3"/>
  <c r="O429" i="3" s="1"/>
  <c r="F14" i="10"/>
  <c r="F12" i="10"/>
  <c r="F11" i="10" s="1"/>
  <c r="O378" i="3"/>
  <c r="N378" i="3"/>
  <c r="D102" i="1"/>
  <c r="D80" i="9" l="1"/>
  <c r="N342" i="3"/>
  <c r="O396" i="3"/>
  <c r="E92" i="9"/>
  <c r="E91" i="9" s="1"/>
  <c r="O464" i="3"/>
  <c r="E96" i="9"/>
  <c r="E95" i="9" s="1"/>
  <c r="N464" i="3"/>
  <c r="D96" i="9"/>
  <c r="D95" i="9" s="1"/>
  <c r="N584" i="3"/>
  <c r="N583" i="3" s="1"/>
  <c r="N582" i="3" s="1"/>
  <c r="N585" i="3"/>
  <c r="N396" i="3"/>
  <c r="D92" i="9"/>
  <c r="D91" i="9" s="1"/>
  <c r="H408" i="2"/>
  <c r="H407" i="2" s="1"/>
  <c r="H399" i="2" s="1"/>
  <c r="I408" i="2"/>
  <c r="I407" i="2" s="1"/>
  <c r="I399" i="2" s="1"/>
  <c r="N617" i="3"/>
  <c r="N616" i="3" s="1"/>
  <c r="N615" i="3" s="1"/>
  <c r="N614" i="3" s="1"/>
  <c r="N613" i="3" s="1"/>
  <c r="O241" i="3"/>
  <c r="O55" i="3"/>
  <c r="O54" i="3" s="1"/>
  <c r="N55" i="3"/>
  <c r="N54" i="3" s="1"/>
  <c r="N241" i="3"/>
  <c r="O377" i="3"/>
  <c r="N377" i="3"/>
  <c r="I212" i="2"/>
  <c r="I211" i="2"/>
  <c r="O274" i="3"/>
  <c r="O273" i="3" s="1"/>
  <c r="H211" i="2"/>
  <c r="H212" i="2"/>
  <c r="N274" i="3"/>
  <c r="N273" i="3" s="1"/>
  <c r="D66" i="9" s="1"/>
  <c r="N603" i="3"/>
  <c r="H327" i="2"/>
  <c r="O603" i="3"/>
  <c r="I327" i="2"/>
  <c r="D95" i="1"/>
  <c r="D146" i="1" s="1"/>
  <c r="D176" i="1" s="1"/>
  <c r="F24" i="10" s="1"/>
  <c r="F23" i="10" s="1"/>
  <c r="F22" i="10" s="1"/>
  <c r="F21" i="10" s="1"/>
  <c r="H124" i="2"/>
  <c r="H123" i="2" s="1"/>
  <c r="O443" i="3"/>
  <c r="O442" i="3" s="1"/>
  <c r="O441" i="3" s="1"/>
  <c r="N443" i="3"/>
  <c r="N442" i="3" s="1"/>
  <c r="N441" i="3" s="1"/>
  <c r="H153" i="2"/>
  <c r="H152" i="2" s="1"/>
  <c r="I153" i="2"/>
  <c r="I152" i="2" s="1"/>
  <c r="O415" i="3"/>
  <c r="O414" i="3" s="1"/>
  <c r="O413" i="3" s="1"/>
  <c r="N416" i="3"/>
  <c r="N415" i="3" s="1"/>
  <c r="N414" i="3" s="1"/>
  <c r="N413" i="3" s="1"/>
  <c r="N532" i="3"/>
  <c r="N531" i="3" s="1"/>
  <c r="N517" i="3" s="1"/>
  <c r="N516" i="3" s="1"/>
  <c r="D83" i="9" s="1"/>
  <c r="I141" i="2"/>
  <c r="I140" i="2" s="1"/>
  <c r="H141" i="2"/>
  <c r="H140" i="2" s="1"/>
  <c r="O560" i="3"/>
  <c r="O559" i="3" s="1"/>
  <c r="O558" i="3" s="1"/>
  <c r="E84" i="9" s="1"/>
  <c r="N560" i="3"/>
  <c r="N559" i="3" s="1"/>
  <c r="N558" i="3" s="1"/>
  <c r="D84" i="9" s="1"/>
  <c r="I357" i="2"/>
  <c r="I356" i="2" s="1"/>
  <c r="I355" i="2" s="1"/>
  <c r="H357" i="2"/>
  <c r="H356" i="2" s="1"/>
  <c r="H355" i="2" s="1"/>
  <c r="H448" i="2"/>
  <c r="H336" i="2"/>
  <c r="N474" i="3"/>
  <c r="N473" i="3" s="1"/>
  <c r="N472" i="3" s="1"/>
  <c r="N471" i="3" s="1"/>
  <c r="N470" i="3" s="1"/>
  <c r="N469" i="3" s="1"/>
  <c r="O474" i="3"/>
  <c r="O473" i="3" s="1"/>
  <c r="O472" i="3" s="1"/>
  <c r="O471" i="3" s="1"/>
  <c r="O470" i="3" s="1"/>
  <c r="O469" i="3" s="1"/>
  <c r="I336" i="2"/>
  <c r="I448" i="2"/>
  <c r="N17" i="3"/>
  <c r="N16" i="3" s="1"/>
  <c r="N15" i="3" s="1"/>
  <c r="D77" i="9" s="1"/>
  <c r="H11" i="2"/>
  <c r="O129" i="3"/>
  <c r="E81" i="9" s="1"/>
  <c r="O101" i="3"/>
  <c r="O313" i="3"/>
  <c r="N313" i="3"/>
  <c r="N101" i="3"/>
  <c r="O185" i="3"/>
  <c r="E59" i="9" s="1"/>
  <c r="O171" i="3"/>
  <c r="O170" i="3" s="1"/>
  <c r="N185" i="3"/>
  <c r="D59" i="9" s="1"/>
  <c r="O517" i="3"/>
  <c r="O516" i="3" s="1"/>
  <c r="E83" i="9" s="1"/>
  <c r="O17" i="3"/>
  <c r="O16" i="3" s="1"/>
  <c r="O15" i="3" s="1"/>
  <c r="E77" i="9" s="1"/>
  <c r="N129" i="3"/>
  <c r="D81" i="9" s="1"/>
  <c r="N171" i="3"/>
  <c r="N170" i="3" s="1"/>
  <c r="E95" i="1"/>
  <c r="E146" i="1" s="1"/>
  <c r="E176" i="1" s="1"/>
  <c r="G24" i="10" s="1"/>
  <c r="G23" i="10" s="1"/>
  <c r="G22" i="10" s="1"/>
  <c r="G21" i="10" s="1"/>
  <c r="I11" i="2"/>
  <c r="I210" i="2" l="1"/>
  <c r="H210" i="2"/>
  <c r="N272" i="3"/>
  <c r="N440" i="3"/>
  <c r="N439" i="3" s="1"/>
  <c r="D60" i="9"/>
  <c r="N367" i="3"/>
  <c r="D90" i="9"/>
  <c r="O299" i="3"/>
  <c r="E72" i="9"/>
  <c r="E68" i="9" s="1"/>
  <c r="O412" i="3"/>
  <c r="O411" i="3" s="1"/>
  <c r="E79" i="9"/>
  <c r="O440" i="3"/>
  <c r="O439" i="3" s="1"/>
  <c r="E60" i="9"/>
  <c r="O272" i="3"/>
  <c r="E66" i="9"/>
  <c r="E65" i="9" s="1"/>
  <c r="O367" i="3"/>
  <c r="E90" i="9"/>
  <c r="E87" i="9" s="1"/>
  <c r="E82" i="9"/>
  <c r="O53" i="3"/>
  <c r="E78" i="9" s="1"/>
  <c r="E76" i="9" s="1"/>
  <c r="N299" i="3"/>
  <c r="D72" i="9"/>
  <c r="N412" i="3"/>
  <c r="N411" i="3" s="1"/>
  <c r="D79" i="9"/>
  <c r="I326" i="2"/>
  <c r="I325" i="2" s="1"/>
  <c r="I312" i="2" s="1"/>
  <c r="O602" i="3"/>
  <c r="O601" i="3" s="1"/>
  <c r="D64" i="9"/>
  <c r="N53" i="3"/>
  <c r="D78" i="9" s="1"/>
  <c r="H326" i="2"/>
  <c r="H325" i="2" s="1"/>
  <c r="N602" i="3"/>
  <c r="O583" i="3"/>
  <c r="O169" i="3"/>
  <c r="N169" i="3"/>
  <c r="I109" i="2"/>
  <c r="H109" i="2"/>
  <c r="N515" i="3"/>
  <c r="N514" i="3" s="1"/>
  <c r="O515" i="3"/>
  <c r="O514" i="3" s="1"/>
  <c r="G198" i="3"/>
  <c r="D39" i="2"/>
  <c r="D311" i="2"/>
  <c r="D305" i="2"/>
  <c r="D280" i="2"/>
  <c r="D277" i="2"/>
  <c r="D275" i="2"/>
  <c r="G103" i="3"/>
  <c r="G561" i="3"/>
  <c r="O168" i="3" l="1"/>
  <c r="N168" i="3"/>
  <c r="D56" i="9"/>
  <c r="N14" i="3"/>
  <c r="N13" i="3" s="1"/>
  <c r="O600" i="3"/>
  <c r="E75" i="9"/>
  <c r="E73" i="9" s="1"/>
  <c r="O14" i="3"/>
  <c r="O13" i="3" s="1"/>
  <c r="O582" i="3"/>
  <c r="E64" i="9"/>
  <c r="E56" i="9" s="1"/>
  <c r="N601" i="3"/>
  <c r="H312" i="2"/>
  <c r="D14" i="1"/>
  <c r="D310" i="2"/>
  <c r="D309" i="2" s="1"/>
  <c r="D304" i="2"/>
  <c r="D303" i="2" s="1"/>
  <c r="D302" i="2"/>
  <c r="D300" i="2"/>
  <c r="G402" i="3"/>
  <c r="G337" i="3"/>
  <c r="G336" i="3" s="1"/>
  <c r="G334" i="3"/>
  <c r="G332" i="3"/>
  <c r="G330" i="3"/>
  <c r="E97" i="9" l="1"/>
  <c r="G28" i="10" s="1"/>
  <c r="O581" i="3"/>
  <c r="O12" i="3" s="1"/>
  <c r="N600" i="3"/>
  <c r="N581" i="3" s="1"/>
  <c r="N12" i="3" s="1"/>
  <c r="D75" i="9"/>
  <c r="D73" i="9" s="1"/>
  <c r="D299" i="2"/>
  <c r="C12" i="11"/>
  <c r="G27" i="10" l="1"/>
  <c r="G26" i="10" s="1"/>
  <c r="G25" i="10" s="1"/>
  <c r="G20" i="10" s="1"/>
  <c r="G10" i="10" s="1"/>
  <c r="D66" i="2"/>
  <c r="D478" i="2" l="1"/>
  <c r="D477" i="2"/>
  <c r="D476" i="2" l="1"/>
  <c r="C18" i="10" l="1"/>
  <c r="C16" i="10"/>
  <c r="C15" i="10" s="1"/>
  <c r="C12" i="10"/>
  <c r="C11" i="10" s="1"/>
  <c r="C14" i="10" l="1"/>
  <c r="D353" i="2"/>
  <c r="G262" i="3"/>
  <c r="D251" i="2" l="1"/>
  <c r="D250" i="2" s="1"/>
  <c r="D274" i="2"/>
  <c r="G400" i="3"/>
  <c r="G323" i="3"/>
  <c r="G70" i="3"/>
  <c r="G421" i="3"/>
  <c r="G466" i="3"/>
  <c r="G465" i="3" s="1"/>
  <c r="D456" i="2"/>
  <c r="D125" i="2"/>
  <c r="G520" i="3"/>
  <c r="D160" i="2"/>
  <c r="D162" i="2"/>
  <c r="G132" i="3"/>
  <c r="G187" i="3"/>
  <c r="D433" i="2"/>
  <c r="D432" i="2" s="1"/>
  <c r="D431" i="2" s="1"/>
  <c r="D436" i="2"/>
  <c r="G94" i="3"/>
  <c r="G31" i="3"/>
  <c r="G393" i="3"/>
  <c r="D459" i="2"/>
  <c r="D460" i="2"/>
  <c r="D472" i="2"/>
  <c r="D453" i="2"/>
  <c r="D454" i="2"/>
  <c r="D450" i="2"/>
  <c r="D444" i="2"/>
  <c r="D443" i="2"/>
  <c r="D447" i="2"/>
  <c r="G113" i="3"/>
  <c r="G475" i="3"/>
  <c r="D24" i="2"/>
  <c r="G21" i="3"/>
  <c r="D437" i="2"/>
  <c r="D446" i="2"/>
  <c r="D42" i="2"/>
  <c r="D430" i="2"/>
  <c r="D429" i="2" s="1"/>
  <c r="D428" i="2" s="1"/>
  <c r="G569" i="3"/>
  <c r="G587" i="3"/>
  <c r="G444" i="3"/>
  <c r="D77" i="2"/>
  <c r="G56" i="3"/>
  <c r="G59" i="3"/>
  <c r="D422" i="2"/>
  <c r="D421" i="2" s="1"/>
  <c r="D424" i="2"/>
  <c r="D423" i="2" s="1"/>
  <c r="D467" i="2"/>
  <c r="G374" i="3"/>
  <c r="G373" i="3" s="1"/>
  <c r="G372" i="3" s="1"/>
  <c r="D148" i="2"/>
  <c r="D187" i="2"/>
  <c r="D188" i="2"/>
  <c r="D191" i="2"/>
  <c r="D193" i="2"/>
  <c r="G19" i="3"/>
  <c r="G535" i="3"/>
  <c r="G540" i="3"/>
  <c r="D279" i="2"/>
  <c r="D278" i="2" s="1"/>
  <c r="D295" i="2"/>
  <c r="D294" i="2" s="1"/>
  <c r="G619" i="3"/>
  <c r="D218" i="2"/>
  <c r="G446" i="3"/>
  <c r="D343" i="2"/>
  <c r="G477" i="3"/>
  <c r="D403" i="2"/>
  <c r="D402" i="2" s="1"/>
  <c r="G200" i="3"/>
  <c r="G278" i="3"/>
  <c r="G275" i="3" s="1"/>
  <c r="G387" i="3"/>
  <c r="G386" i="3" s="1"/>
  <c r="D481" i="2"/>
  <c r="D480" i="2"/>
  <c r="D475" i="2"/>
  <c r="D474" i="2" s="1"/>
  <c r="D473" i="2"/>
  <c r="D470" i="2"/>
  <c r="D469" i="2" s="1"/>
  <c r="D465" i="2"/>
  <c r="D462" i="2"/>
  <c r="D461" i="2" s="1"/>
  <c r="D457" i="2"/>
  <c r="D451" i="2"/>
  <c r="D438" i="2"/>
  <c r="D440" i="2"/>
  <c r="D441" i="2"/>
  <c r="D419" i="2"/>
  <c r="D418" i="2" s="1"/>
  <c r="D417" i="2"/>
  <c r="D416" i="2"/>
  <c r="D414" i="2"/>
  <c r="D413" i="2"/>
  <c r="D406" i="2"/>
  <c r="D405" i="2"/>
  <c r="D398" i="2"/>
  <c r="D397" i="2" s="1"/>
  <c r="D396" i="2"/>
  <c r="D395" i="2" s="1"/>
  <c r="D394" i="2"/>
  <c r="D390" i="2"/>
  <c r="D386" i="2"/>
  <c r="D385" i="2"/>
  <c r="D384" i="2" s="1"/>
  <c r="D380" i="2"/>
  <c r="D381" i="2"/>
  <c r="D379" i="2"/>
  <c r="D375" i="2"/>
  <c r="D374" i="2"/>
  <c r="D369" i="2"/>
  <c r="D368" i="2" s="1"/>
  <c r="D367" i="2"/>
  <c r="D366" i="2" s="1"/>
  <c r="D365" i="2"/>
  <c r="D364" i="2"/>
  <c r="D362" i="2"/>
  <c r="D351" i="2"/>
  <c r="D350" i="2" s="1"/>
  <c r="D348" i="2"/>
  <c r="D347" i="2" s="1"/>
  <c r="D345" i="2"/>
  <c r="D346" i="2"/>
  <c r="D322" i="2"/>
  <c r="D321" i="2" s="1"/>
  <c r="D324" i="2"/>
  <c r="D323" i="2" s="1"/>
  <c r="D320" i="2"/>
  <c r="D319" i="2"/>
  <c r="D291" i="2"/>
  <c r="D290" i="2" s="1"/>
  <c r="D289" i="2" s="1"/>
  <c r="D288" i="2" s="1"/>
  <c r="D276" i="2"/>
  <c r="D271" i="2"/>
  <c r="D270" i="2" s="1"/>
  <c r="D266" i="2"/>
  <c r="D265" i="2" s="1"/>
  <c r="D264" i="2" s="1"/>
  <c r="D255" i="2"/>
  <c r="D254" i="2" s="1"/>
  <c r="D253" i="2"/>
  <c r="D252" i="2" s="1"/>
  <c r="D248" i="2"/>
  <c r="D247" i="2" s="1"/>
  <c r="D246" i="2" s="1"/>
  <c r="D243" i="2"/>
  <c r="D225" i="2"/>
  <c r="D223" i="2"/>
  <c r="D220" i="2"/>
  <c r="D216" i="2"/>
  <c r="D214" i="2" s="1"/>
  <c r="D207" i="2"/>
  <c r="D206" i="2" s="1"/>
  <c r="D195" i="2"/>
  <c r="D173" i="2"/>
  <c r="D167" i="2"/>
  <c r="D166" i="2" s="1"/>
  <c r="D138" i="2"/>
  <c r="D136" i="2"/>
  <c r="D135" i="2"/>
  <c r="D134" i="2" s="1"/>
  <c r="D130" i="2"/>
  <c r="D121" i="2"/>
  <c r="D118" i="2"/>
  <c r="D117" i="2" s="1"/>
  <c r="D119" i="2"/>
  <c r="D107" i="2"/>
  <c r="D104" i="2"/>
  <c r="D99" i="2"/>
  <c r="D95" i="2" s="1"/>
  <c r="D64" i="2"/>
  <c r="D63" i="2" s="1"/>
  <c r="D44" i="2"/>
  <c r="D41" i="2"/>
  <c r="D40" i="2" s="1"/>
  <c r="D33" i="2"/>
  <c r="D22" i="2"/>
  <c r="D61" i="2"/>
  <c r="G510" i="3"/>
  <c r="G487" i="3"/>
  <c r="G486" i="3" s="1"/>
  <c r="G380" i="3"/>
  <c r="G290" i="3"/>
  <c r="G288" i="3" s="1"/>
  <c r="G99" i="3"/>
  <c r="G311" i="3"/>
  <c r="G310" i="3" s="1"/>
  <c r="G309" i="3" s="1"/>
  <c r="G308" i="3" s="1"/>
  <c r="D22" i="9" s="1"/>
  <c r="D8" i="1"/>
  <c r="D7" i="1" s="1"/>
  <c r="G630" i="3"/>
  <c r="D425" i="2"/>
  <c r="G157" i="3"/>
  <c r="G359" i="3"/>
  <c r="G575" i="3"/>
  <c r="G572" i="3" s="1"/>
  <c r="G571" i="3" s="1"/>
  <c r="D3" i="9"/>
  <c r="E52" i="9" s="1"/>
  <c r="G621" i="3"/>
  <c r="G552" i="3"/>
  <c r="G550" i="3"/>
  <c r="G527" i="3"/>
  <c r="G431" i="3"/>
  <c r="G433" i="3"/>
  <c r="G437" i="3"/>
  <c r="G424" i="3"/>
  <c r="G138" i="3"/>
  <c r="G63" i="3"/>
  <c r="G123" i="3"/>
  <c r="G85" i="3"/>
  <c r="G81" i="3"/>
  <c r="G51" i="3"/>
  <c r="G50" i="3" s="1"/>
  <c r="G49" i="3" s="1"/>
  <c r="G43" i="3"/>
  <c r="G40" i="3"/>
  <c r="D3" i="2"/>
  <c r="I3" i="2" s="1"/>
  <c r="G3" i="3"/>
  <c r="G628" i="3"/>
  <c r="G625" i="3"/>
  <c r="G595" i="3"/>
  <c r="G593" i="3"/>
  <c r="G589" i="3"/>
  <c r="G579" i="3"/>
  <c r="G578" i="3" s="1"/>
  <c r="G577" i="3" s="1"/>
  <c r="G567" i="3"/>
  <c r="G564" i="3"/>
  <c r="G556" i="3"/>
  <c r="G555" i="3" s="1"/>
  <c r="G546" i="3"/>
  <c r="G544" i="3"/>
  <c r="G542" i="3"/>
  <c r="G538" i="3"/>
  <c r="G529" i="3"/>
  <c r="G525" i="3"/>
  <c r="G522" i="3"/>
  <c r="G512" i="3"/>
  <c r="G508" i="3"/>
  <c r="G504" i="3"/>
  <c r="D93" i="9"/>
  <c r="G499" i="3"/>
  <c r="G498" i="3" s="1"/>
  <c r="G492" i="3"/>
  <c r="G491" i="3" s="1"/>
  <c r="G483" i="3"/>
  <c r="G480" i="3"/>
  <c r="G462" i="3"/>
  <c r="G461" i="3" s="1"/>
  <c r="G460" i="3" s="1"/>
  <c r="D45" i="9" s="1"/>
  <c r="D44" i="9" s="1"/>
  <c r="G453" i="3"/>
  <c r="G450" i="3"/>
  <c r="G427" i="3"/>
  <c r="G404" i="3"/>
  <c r="G370" i="3"/>
  <c r="G369" i="3" s="1"/>
  <c r="G365" i="3"/>
  <c r="G364" i="3" s="1"/>
  <c r="G363" i="3" s="1"/>
  <c r="G362" i="3" s="1"/>
  <c r="G361" i="3" s="1"/>
  <c r="D37" i="9" s="1"/>
  <c r="D36" i="9" s="1"/>
  <c r="G349" i="3"/>
  <c r="G348" i="3" s="1"/>
  <c r="G345" i="3"/>
  <c r="G344" i="3" s="1"/>
  <c r="G327" i="3"/>
  <c r="G325" i="3"/>
  <c r="G320" i="3"/>
  <c r="G319" i="3" s="1"/>
  <c r="G316" i="3"/>
  <c r="G315" i="3" s="1"/>
  <c r="G314" i="3" s="1"/>
  <c r="G306" i="3"/>
  <c r="G305" i="3" s="1"/>
  <c r="D21" i="9" s="1"/>
  <c r="G221" i="3"/>
  <c r="G219" i="3"/>
  <c r="G217" i="3"/>
  <c r="G281" i="3"/>
  <c r="G280" i="3" s="1"/>
  <c r="G286" i="3"/>
  <c r="G270" i="3"/>
  <c r="G268" i="3"/>
  <c r="G260" i="3"/>
  <c r="G239" i="3"/>
  <c r="G238" i="3" s="1"/>
  <c r="G237" i="3" s="1"/>
  <c r="G236" i="3" s="1"/>
  <c r="G234" i="3"/>
  <c r="G233" i="3" s="1"/>
  <c r="G232" i="3" s="1"/>
  <c r="D13" i="9" s="1"/>
  <c r="G229" i="3"/>
  <c r="G228" i="3" s="1"/>
  <c r="G211" i="3"/>
  <c r="D204" i="2" s="1"/>
  <c r="G204" i="3"/>
  <c r="G203" i="3" s="1"/>
  <c r="G196" i="3"/>
  <c r="D189" i="2" s="1"/>
  <c r="G193" i="3"/>
  <c r="G189" i="3"/>
  <c r="G182" i="3"/>
  <c r="G180" i="3"/>
  <c r="G166" i="3"/>
  <c r="G165" i="3" s="1"/>
  <c r="G164" i="3" s="1"/>
  <c r="G163" i="3" s="1"/>
  <c r="G159" i="3"/>
  <c r="G155" i="3"/>
  <c r="G148" i="3"/>
  <c r="G147" i="3" s="1"/>
  <c r="G145" i="3"/>
  <c r="G144" i="3" s="1"/>
  <c r="G143" i="3" s="1"/>
  <c r="G125" i="3"/>
  <c r="G121" i="3"/>
  <c r="G117" i="3"/>
  <c r="G116" i="3" s="1"/>
  <c r="G115" i="3" s="1"/>
  <c r="G110" i="3"/>
  <c r="G106" i="3"/>
  <c r="G89" i="3"/>
  <c r="G88" i="3" s="1"/>
  <c r="G87" i="3" s="1"/>
  <c r="G79" i="3"/>
  <c r="G75" i="3"/>
  <c r="G74" i="3" s="1"/>
  <c r="G73" i="3" s="1"/>
  <c r="G66" i="3"/>
  <c r="G45" i="3"/>
  <c r="G36" i="3"/>
  <c r="G35" i="3" s="1"/>
  <c r="G34" i="3" s="1"/>
  <c r="G27" i="3"/>
  <c r="G25" i="3"/>
  <c r="D92" i="2"/>
  <c r="D80" i="2"/>
  <c r="D79" i="2" s="1"/>
  <c r="D75" i="2"/>
  <c r="D58" i="2"/>
  <c r="D38" i="2"/>
  <c r="D20" i="2"/>
  <c r="D316" i="2"/>
  <c r="D315" i="2" s="1"/>
  <c r="D14" i="2"/>
  <c r="D359" i="2"/>
  <c r="D358" i="2" s="1"/>
  <c r="D361" i="2"/>
  <c r="G407" i="3"/>
  <c r="G406" i="3" s="1"/>
  <c r="D132" i="2"/>
  <c r="G141" i="3"/>
  <c r="D342" i="2"/>
  <c r="G68" i="3"/>
  <c r="D142" i="2"/>
  <c r="D339" i="2"/>
  <c r="D338" i="2" s="1"/>
  <c r="G174" i="3"/>
  <c r="G173" i="3" s="1"/>
  <c r="G29" i="3"/>
  <c r="D51" i="2"/>
  <c r="G257" i="3"/>
  <c r="G215" i="3"/>
  <c r="G302" i="3"/>
  <c r="G301" i="3" s="1"/>
  <c r="G300" i="3" s="1"/>
  <c r="D180" i="2"/>
  <c r="G379" i="3" l="1"/>
  <c r="G378" i="3"/>
  <c r="D292" i="2"/>
  <c r="G618" i="3"/>
  <c r="G617" i="3" s="1"/>
  <c r="G616" i="3" s="1"/>
  <c r="G615" i="3" s="1"/>
  <c r="G614" i="3" s="1"/>
  <c r="G613" i="3" s="1"/>
  <c r="D217" i="2"/>
  <c r="D102" i="2"/>
  <c r="D101" i="2" s="1"/>
  <c r="D103" i="2"/>
  <c r="G55" i="3"/>
  <c r="G186" i="3"/>
  <c r="G586" i="3"/>
  <c r="G102" i="3"/>
  <c r="G84" i="3"/>
  <c r="G83" i="3" s="1"/>
  <c r="G18" i="3"/>
  <c r="G443" i="3"/>
  <c r="G442" i="3" s="1"/>
  <c r="D172" i="2"/>
  <c r="D171" i="2"/>
  <c r="D170" i="2" s="1"/>
  <c r="G436" i="3"/>
  <c r="G435" i="3" s="1"/>
  <c r="G416" i="3"/>
  <c r="G415" i="3" s="1"/>
  <c r="G560" i="3"/>
  <c r="G559" i="3" s="1"/>
  <c r="G558" i="3" s="1"/>
  <c r="D35" i="9" s="1"/>
  <c r="D383" i="2"/>
  <c r="D382" i="2" s="1"/>
  <c r="G519" i="3"/>
  <c r="G518" i="3" s="1"/>
  <c r="G503" i="3"/>
  <c r="G502" i="3" s="1"/>
  <c r="D389" i="2"/>
  <c r="D388" i="2"/>
  <c r="D387" i="2" s="1"/>
  <c r="G474" i="3"/>
  <c r="G473" i="3" s="1"/>
  <c r="G358" i="3"/>
  <c r="G214" i="3"/>
  <c r="G213" i="3" s="1"/>
  <c r="D68" i="9"/>
  <c r="G385" i="3"/>
  <c r="G368" i="3"/>
  <c r="D39" i="9" s="1"/>
  <c r="G285" i="3"/>
  <c r="G284" i="3" s="1"/>
  <c r="G227" i="3"/>
  <c r="D12" i="9" s="1"/>
  <c r="G202" i="3"/>
  <c r="C3" i="10"/>
  <c r="O3" i="3"/>
  <c r="G399" i="3"/>
  <c r="G398" i="3" s="1"/>
  <c r="G397" i="3" s="1"/>
  <c r="G93" i="3"/>
  <c r="G92" i="3" s="1"/>
  <c r="G322" i="3"/>
  <c r="G318" i="3" s="1"/>
  <c r="D177" i="2"/>
  <c r="G39" i="3"/>
  <c r="G38" i="3" s="1"/>
  <c r="D13" i="1"/>
  <c r="D6" i="1" s="1"/>
  <c r="D57" i="1" s="1"/>
  <c r="D46" i="2"/>
  <c r="D273" i="2"/>
  <c r="D272" i="2" s="1"/>
  <c r="G430" i="3"/>
  <c r="G429" i="3" s="1"/>
  <c r="D468" i="2"/>
  <c r="D466" i="2" s="1"/>
  <c r="G120" i="3"/>
  <c r="G119" i="3" s="1"/>
  <c r="D249" i="2"/>
  <c r="D245" i="2" s="1"/>
  <c r="D354" i="2"/>
  <c r="D352" i="2" s="1"/>
  <c r="G597" i="3"/>
  <c r="G549" i="3"/>
  <c r="G548" i="3" s="1"/>
  <c r="D157" i="2"/>
  <c r="D153" i="2" s="1"/>
  <c r="G390" i="3"/>
  <c r="G389" i="3" s="1"/>
  <c r="G533" i="3"/>
  <c r="G532" i="3" s="1"/>
  <c r="G207" i="3"/>
  <c r="G206" i="3" s="1"/>
  <c r="G134" i="3"/>
  <c r="G131" i="3" s="1"/>
  <c r="G251" i="3"/>
  <c r="D150" i="2"/>
  <c r="G154" i="3"/>
  <c r="G153" i="3" s="1"/>
  <c r="G179" i="3"/>
  <c r="G178" i="3" s="1"/>
  <c r="G177" i="3" s="1"/>
  <c r="G176" i="3" s="1"/>
  <c r="D9" i="9" s="1"/>
  <c r="G554" i="3"/>
  <c r="G78" i="3"/>
  <c r="G77" i="3" s="1"/>
  <c r="G507" i="3"/>
  <c r="G506" i="3" s="1"/>
  <c r="D410" i="2"/>
  <c r="D409" i="2" s="1"/>
  <c r="D208" i="2"/>
  <c r="D269" i="2"/>
  <c r="D268" i="2" s="1"/>
  <c r="D471" i="2"/>
  <c r="D452" i="2"/>
  <c r="D372" i="2"/>
  <c r="D371" i="2" s="1"/>
  <c r="D370" i="2" s="1"/>
  <c r="D392" i="2"/>
  <c r="D391" i="2" s="1"/>
  <c r="D404" i="2"/>
  <c r="D401" i="2" s="1"/>
  <c r="D400" i="2" s="1"/>
  <c r="D415" i="2"/>
  <c r="D439" i="2"/>
  <c r="D445" i="2"/>
  <c r="D458" i="2"/>
  <c r="D420" i="2"/>
  <c r="D34" i="2"/>
  <c r="D65" i="2"/>
  <c r="D16" i="2"/>
  <c r="D54" i="2"/>
  <c r="D50" i="2" s="1"/>
  <c r="G464" i="3"/>
  <c r="D47" i="9"/>
  <c r="D46" i="9" s="1"/>
  <c r="G604" i="3"/>
  <c r="G267" i="3"/>
  <c r="G266" i="3" s="1"/>
  <c r="G265" i="3" s="1"/>
  <c r="D464" i="2"/>
  <c r="D463" i="2" s="1"/>
  <c r="G254" i="3"/>
  <c r="D215" i="2"/>
  <c r="G497" i="3"/>
  <c r="D213" i="2"/>
  <c r="D145" i="2"/>
  <c r="G343" i="3"/>
  <c r="D242" i="2"/>
  <c r="D241" i="2" s="1"/>
  <c r="D112" i="2"/>
  <c r="D26" i="2"/>
  <c r="G485" i="3"/>
  <c r="D197" i="2"/>
  <c r="D360" i="2"/>
  <c r="D340" i="2"/>
  <c r="D114" i="2"/>
  <c r="D165" i="2"/>
  <c r="D164" i="2" s="1"/>
  <c r="D363" i="2"/>
  <c r="D182" i="2"/>
  <c r="D435" i="2"/>
  <c r="D349" i="2"/>
  <c r="D263" i="2"/>
  <c r="D31" i="2"/>
  <c r="D94" i="2"/>
  <c r="D168" i="2"/>
  <c r="D378" i="2"/>
  <c r="D127" i="2"/>
  <c r="D124" i="2" s="1"/>
  <c r="D479" i="2"/>
  <c r="D442" i="2"/>
  <c r="D71" i="2"/>
  <c r="D87" i="2"/>
  <c r="D317" i="2"/>
  <c r="D314" i="2" s="1"/>
  <c r="D344" i="2"/>
  <c r="D411" i="2"/>
  <c r="D186" i="2"/>
  <c r="D449" i="2"/>
  <c r="D455" i="2"/>
  <c r="D200" i="2"/>
  <c r="D199" i="2" s="1"/>
  <c r="D40" i="9"/>
  <c r="D20" i="9"/>
  <c r="G224" i="3"/>
  <c r="G223" i="3" s="1"/>
  <c r="D106" i="2"/>
  <c r="D105" i="2" s="1"/>
  <c r="D293" i="2"/>
  <c r="D69" i="2"/>
  <c r="G456" i="3"/>
  <c r="G455" i="3" s="1"/>
  <c r="D408" i="2" l="1"/>
  <c r="D407" i="2" s="1"/>
  <c r="D399" i="2" s="1"/>
  <c r="D68" i="2"/>
  <c r="D67" i="2" s="1"/>
  <c r="D30" i="2"/>
  <c r="D29" i="2" s="1"/>
  <c r="D377" i="2"/>
  <c r="D376" i="2" s="1"/>
  <c r="D179" i="2"/>
  <c r="D175" i="2" s="1"/>
  <c r="D13" i="2"/>
  <c r="D12" i="2" s="1"/>
  <c r="G353" i="3"/>
  <c r="G347" i="3" s="1"/>
  <c r="G342" i="3" s="1"/>
  <c r="G377" i="3"/>
  <c r="G603" i="3"/>
  <c r="G602" i="3" s="1"/>
  <c r="G601" i="3" s="1"/>
  <c r="D327" i="2"/>
  <c r="D326" i="2" s="1"/>
  <c r="D325" i="2" s="1"/>
  <c r="D312" i="2" s="1"/>
  <c r="G584" i="3"/>
  <c r="G583" i="3" s="1"/>
  <c r="G582" i="3" s="1"/>
  <c r="G585" i="3"/>
  <c r="D313" i="2"/>
  <c r="D337" i="2"/>
  <c r="D336" i="2" s="1"/>
  <c r="D141" i="2"/>
  <c r="D140" i="2" s="1"/>
  <c r="D111" i="2"/>
  <c r="D110" i="2" s="1"/>
  <c r="D357" i="2"/>
  <c r="D356" i="2" s="1"/>
  <c r="G283" i="3"/>
  <c r="D18" i="9" s="1"/>
  <c r="D152" i="2"/>
  <c r="G172" i="3"/>
  <c r="G171" i="3" s="1"/>
  <c r="G170" i="3" s="1"/>
  <c r="D65" i="9"/>
  <c r="D87" i="9"/>
  <c r="D43" i="9"/>
  <c r="D42" i="9" s="1"/>
  <c r="D82" i="9"/>
  <c r="C3" i="11"/>
  <c r="C16" i="11" s="1"/>
  <c r="E3" i="14"/>
  <c r="G3" i="10"/>
  <c r="D86" i="2"/>
  <c r="D85" i="2" s="1"/>
  <c r="G414" i="3"/>
  <c r="G413" i="3" s="1"/>
  <c r="G53" i="3"/>
  <c r="D29" i="9" s="1"/>
  <c r="G54" i="3"/>
  <c r="G250" i="3"/>
  <c r="G241" i="3" s="1"/>
  <c r="G17" i="3"/>
  <c r="G16" i="3" s="1"/>
  <c r="G15" i="3" s="1"/>
  <c r="D28" i="9" s="1"/>
  <c r="G101" i="3"/>
  <c r="G130" i="3"/>
  <c r="G129" i="3" s="1"/>
  <c r="D32" i="9" s="1"/>
  <c r="D448" i="2"/>
  <c r="G531" i="3"/>
  <c r="G517" i="3" s="1"/>
  <c r="D123" i="2"/>
  <c r="D49" i="2"/>
  <c r="G274" i="3"/>
  <c r="G273" i="3" s="1"/>
  <c r="G472" i="3"/>
  <c r="G471" i="3" s="1"/>
  <c r="G470" i="3" s="1"/>
  <c r="G469" i="3" s="1"/>
  <c r="D76" i="9"/>
  <c r="D434" i="2"/>
  <c r="G441" i="3"/>
  <c r="G185" i="3"/>
  <c r="D10" i="9" s="1"/>
  <c r="G396" i="3"/>
  <c r="G91" i="3"/>
  <c r="D212" i="2"/>
  <c r="D211" i="2"/>
  <c r="D210" i="2" s="1"/>
  <c r="D87" i="1"/>
  <c r="D174" i="2" l="1"/>
  <c r="D15" i="9"/>
  <c r="D31" i="9"/>
  <c r="G600" i="3"/>
  <c r="G581" i="3" s="1"/>
  <c r="D26" i="9"/>
  <c r="D24" i="9" s="1"/>
  <c r="D355" i="2"/>
  <c r="G169" i="3"/>
  <c r="G516" i="3"/>
  <c r="G515" i="3" s="1"/>
  <c r="G514" i="3" s="1"/>
  <c r="D34" i="9"/>
  <c r="D33" i="9" s="1"/>
  <c r="D30" i="9"/>
  <c r="G440" i="3"/>
  <c r="G439" i="3" s="1"/>
  <c r="D11" i="9"/>
  <c r="D8" i="9"/>
  <c r="G412" i="3"/>
  <c r="G411" i="3" s="1"/>
  <c r="D85" i="9"/>
  <c r="D97" i="9" s="1"/>
  <c r="F28" i="10" s="1"/>
  <c r="E35" i="14"/>
  <c r="E19" i="14"/>
  <c r="C3" i="12"/>
  <c r="C29" i="11"/>
  <c r="C24" i="10"/>
  <c r="C23" i="10" s="1"/>
  <c r="C22" i="10" s="1"/>
  <c r="C21" i="10" s="1"/>
  <c r="G14" i="3"/>
  <c r="G13" i="3" s="1"/>
  <c r="G272" i="3"/>
  <c r="D17" i="9"/>
  <c r="D16" i="9" s="1"/>
  <c r="D109" i="2"/>
  <c r="D41" i="9"/>
  <c r="D38" i="9" s="1"/>
  <c r="G367" i="3"/>
  <c r="D11" i="2"/>
  <c r="D7" i="9" l="1"/>
  <c r="D21" i="12"/>
  <c r="C3" i="13"/>
  <c r="D27" i="9"/>
  <c r="D10" i="2"/>
  <c r="G333" i="3"/>
  <c r="G329" i="3" s="1"/>
  <c r="G313" i="3" s="1"/>
  <c r="D23" i="9" l="1"/>
  <c r="D19" i="9" s="1"/>
  <c r="G299" i="3"/>
  <c r="G168" i="3" s="1"/>
  <c r="D48" i="9" l="1"/>
  <c r="C28" i="10" s="1"/>
  <c r="C27" i="10" s="1"/>
  <c r="C26" i="10" s="1"/>
  <c r="C25" i="10" s="1"/>
  <c r="C20" i="10" s="1"/>
  <c r="C10" i="10" s="1"/>
  <c r="G12" i="3"/>
  <c r="F27" i="10"/>
  <c r="F26" i="10" s="1"/>
  <c r="F25" i="10" s="1"/>
  <c r="F20" i="10" s="1"/>
  <c r="F10" i="10" s="1"/>
  <c r="H301" i="2"/>
  <c r="H300" i="2" s="1"/>
  <c r="H299" i="2" s="1"/>
  <c r="H174" i="2" s="1"/>
  <c r="H10" i="2" s="1"/>
  <c r="I301" i="2"/>
  <c r="I300" i="2" s="1"/>
  <c r="I299" i="2" s="1"/>
  <c r="I174" i="2" s="1"/>
  <c r="I10" i="2" s="1"/>
</calcChain>
</file>

<file path=xl/sharedStrings.xml><?xml version="1.0" encoding="utf-8"?>
<sst xmlns="http://schemas.openxmlformats.org/spreadsheetml/2006/main" count="8659" uniqueCount="956">
  <si>
    <t>Подготовка и повышение квалификации специалистов и служащих муниципальных учреждений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</si>
  <si>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</si>
  <si>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Укрепление материально-технической базы муниципальных учреждений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</si>
  <si>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</si>
  <si>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</si>
  <si>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81 0 00 00000</t>
  </si>
  <si>
    <t>81 1 00 00000</t>
  </si>
  <si>
    <t>81 1 01 00000</t>
  </si>
  <si>
    <t>81 1 01 10210</t>
  </si>
  <si>
    <t>81 1 01 10220</t>
  </si>
  <si>
    <t xml:space="preserve">81 1 01 10220 </t>
  </si>
  <si>
    <t>81 1 01 10230</t>
  </si>
  <si>
    <t>81 1 01 10240</t>
  </si>
  <si>
    <t>81 1 01 10250</t>
  </si>
  <si>
    <t>81 1 01 73010</t>
  </si>
  <si>
    <t>Основное мероприятие  "Обеспечение комплексной модернизации системы общего образования  и создание условий для обеспечения современного качества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</si>
  <si>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реализующих программы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</si>
  <si>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81 2 00 00000</t>
  </si>
  <si>
    <t>81 2 02 10210</t>
  </si>
  <si>
    <t>81 2 02 00000</t>
  </si>
  <si>
    <t>81 2 02 10220</t>
  </si>
  <si>
    <t>81 2 02 10230</t>
  </si>
  <si>
    <t>81 2 02 10240</t>
  </si>
  <si>
    <t>81 2 02 10250</t>
  </si>
  <si>
    <t>81 2 02 73020</t>
  </si>
  <si>
    <t>81 2 02 72160</t>
  </si>
  <si>
    <t>Основное мероприятие "Развитие инновационной деятельности  дополнительного образования в Мамско-Чуйском районе на 2016-2020 годы»"</t>
  </si>
  <si>
    <t>81 3 00 00000</t>
  </si>
  <si>
    <t>81 3 03 00000</t>
  </si>
  <si>
    <t>81 3 03 10210</t>
  </si>
  <si>
    <t>81 3 03 10220</t>
  </si>
  <si>
    <t>81 3 03 10230</t>
  </si>
  <si>
    <t>81 3 03 10250</t>
  </si>
  <si>
    <t>Основное мероприятие "Обеспечение противопожарной защиты образовательных учреждений"</t>
  </si>
  <si>
    <t>Обеспечение безопасного пребывания в муниципальных учреждениях Мамско-Чуйского района</t>
  </si>
  <si>
    <t>81 4 00 00000</t>
  </si>
  <si>
    <t>81 4 04 00000</t>
  </si>
  <si>
    <t>81 4 04 10Б00</t>
  </si>
  <si>
    <t>Основное мероприятие "Управление по организации образовательной деятельности на территории района"</t>
  </si>
  <si>
    <t>81 5 00 00000</t>
  </si>
  <si>
    <t>81 5 05 00000</t>
  </si>
  <si>
    <t>81 5 05 10210</t>
  </si>
  <si>
    <t>81 5 05 10220</t>
  </si>
  <si>
    <t>81 5 05 10230</t>
  </si>
  <si>
    <t>81 5 05 10250</t>
  </si>
  <si>
    <t>Подпрограмма « Повышение безопасности дорожного движения с участием детей и снижение дорожно-транспортного травматизма среди детей в Мамско-Чуйском районе на 2016-2020 годы»</t>
  </si>
  <si>
    <t>Организация и проведение мероприятий по обеспечению безопасности дорожного движения</t>
  </si>
  <si>
    <t>Обеспечение реализации мероприятий по строительству автодрома</t>
  </si>
  <si>
    <t>81 6 00 00000</t>
  </si>
  <si>
    <t>81 6 06 00000</t>
  </si>
  <si>
    <t>81 6 06 10Ж10</t>
  </si>
  <si>
    <t>81 6 06 10Ж20</t>
  </si>
  <si>
    <t>Подпрограмма « Организация отдыха, оздоровления и занятости детей в Мамско-Чуйском районе на 2016-2020 годы»</t>
  </si>
  <si>
    <t>Обеспечение реализации мероприятий по организации отдыха и оздоровления  детей</t>
  </si>
  <si>
    <t>Обеспечение реализации мероприятий по организации  занятости детей</t>
  </si>
  <si>
    <t>81 7 00 00000</t>
  </si>
  <si>
    <t>81 7 07 00000</t>
  </si>
  <si>
    <t>81 7 07 10Д10</t>
  </si>
  <si>
    <t>81 7 07 10Д20</t>
  </si>
  <si>
    <t>Подпрограмма «  Улучшение условий и охраны труда в учреждениях образования Мамско-Чуйского района на 2016-2020 годы»</t>
  </si>
  <si>
    <t>Основное мероприятие «Улучшение условий и охраны труда в учреждениях образования»</t>
  </si>
  <si>
    <t>Основное мероприятие «Повышение энергетической эффективности в учреждениях образования</t>
  </si>
  <si>
    <t>Обеспечение реализации мероприятий по энергосбережению и повышению энергетической эффективности в муниципальных учреждениях  Мамско-Чуйского района</t>
  </si>
  <si>
    <t>Основное мероприятие «Повышение уровня организации питания в общеобразовательных учреждениях»</t>
  </si>
  <si>
    <t>81 8 00 00000</t>
  </si>
  <si>
    <t>81 8 08 00000</t>
  </si>
  <si>
    <t>81 8 08 10220</t>
  </si>
  <si>
    <t>81 8 08 10250</t>
  </si>
  <si>
    <t xml:space="preserve">81 9 00 00000 </t>
  </si>
  <si>
    <t xml:space="preserve">81 9 09 00000 </t>
  </si>
  <si>
    <t xml:space="preserve">81 9 09 10Э00 </t>
  </si>
  <si>
    <t>81 Г 00 00000</t>
  </si>
  <si>
    <t>81 Г 10 00000</t>
  </si>
  <si>
    <t>81 Г 10 10250</t>
  </si>
  <si>
    <t>Муниципальная программа "Развитие культуры и дополнительного образования в сфере музыкального искусства в  Мамско-Чуйском  районе на 2016-2020 годы»</t>
  </si>
  <si>
    <t>Основное мероприятие «Создание условий для организации культурно-досуговой деятельности населения»</t>
  </si>
  <si>
    <t>Организация и проведение культурно-массовых мероприятий</t>
  </si>
  <si>
    <t>82 0 00 00000</t>
  </si>
  <si>
    <t>82 1 00 00000</t>
  </si>
  <si>
    <t>82 1 01 00000</t>
  </si>
  <si>
    <t>82 1 01 10210</t>
  </si>
  <si>
    <t>82 1 01 10220</t>
  </si>
  <si>
    <t>82 1 01 10230</t>
  </si>
  <si>
    <t>82 1 01 10250</t>
  </si>
  <si>
    <t>82 1 01 10КМ0</t>
  </si>
  <si>
    <t>Подпрограмма «Развитие библиотечного дела, информационно-библиотечного обслуживания, музейного дела в  Мамско-Чуйском районе на 2016-2020 годы»</t>
  </si>
  <si>
    <t>Основное мероприятие «Осуществление библиотечного дела, информационно-библиотечного обслуживания, музейного дела»</t>
  </si>
  <si>
    <t xml:space="preserve">Комплектование книжных фондов библиотек муниципальных образований Иркутской области </t>
  </si>
  <si>
    <t>Комплектование книжных фондов библиотек муниципальных образований  и государственных библиотек городов Москвы и Санкт-Петербурга</t>
  </si>
  <si>
    <t>82 2 00 00000</t>
  </si>
  <si>
    <t>82 2 02 00000</t>
  </si>
  <si>
    <t>82 2 02 10210</t>
  </si>
  <si>
    <t>82 2 02 10220</t>
  </si>
  <si>
    <t>82 2 02 10230</t>
  </si>
  <si>
    <t>82 2 02 10250</t>
  </si>
  <si>
    <t>82 2 02 10КМ0</t>
  </si>
  <si>
    <t>Основное мероприятие «Осуществление реализации Программы»</t>
  </si>
  <si>
    <t xml:space="preserve">82 3 00 00000 </t>
  </si>
  <si>
    <t xml:space="preserve">82 3 03 00000 </t>
  </si>
  <si>
    <t>82 3 03 10210</t>
  </si>
  <si>
    <t>82 3 03 10220</t>
  </si>
  <si>
    <t>82 3 03 10230</t>
  </si>
  <si>
    <t>82 3 03 10250</t>
  </si>
  <si>
    <t>Основное мероприятие "Реализация дополнительного образования в сфере музыкального искусства"</t>
  </si>
  <si>
    <t>82 4 00 00000</t>
  </si>
  <si>
    <t>82 4 04 00000</t>
  </si>
  <si>
    <t>82 4 04 10210</t>
  </si>
  <si>
    <t>82 4 04 10220</t>
  </si>
  <si>
    <t>82 4 04 10230</t>
  </si>
  <si>
    <t>82 4 04 10250</t>
  </si>
  <si>
    <t>Подпрограмма «Улучшение условий и охраны труда в учреждениях культуры и дополнительного образования в сфере музыкального искусства  МО  Мамско-Чуйского района на 2016-2020 годы»</t>
  </si>
  <si>
    <t>Подпрограмма «Энергосбережение и повышение энергетической эффективности в учреждениях культуры и дополнительного образования в сфере музыкального искусства  МО  Мамско-Чуйского района на 2016-2020 годы»</t>
  </si>
  <si>
    <t xml:space="preserve">82 5 00 00000 </t>
  </si>
  <si>
    <t xml:space="preserve">82 5 05 00000 </t>
  </si>
  <si>
    <t xml:space="preserve">82 5 05 10220 </t>
  </si>
  <si>
    <t xml:space="preserve">82 5 05 10250 </t>
  </si>
  <si>
    <t xml:space="preserve">82 6 06 00000 </t>
  </si>
  <si>
    <t xml:space="preserve">82 6 06 10Э00 </t>
  </si>
  <si>
    <t>83 0 00 00000</t>
  </si>
  <si>
    <t>83 1 00 00000</t>
  </si>
  <si>
    <t>83 1 01 00000</t>
  </si>
  <si>
    <t>83 1 01 10110</t>
  </si>
  <si>
    <t>83 1 02 00000</t>
  </si>
  <si>
    <t>Расходы на обеспечение  функций органов  местного самоуправления</t>
  </si>
  <si>
    <t>Подготовка и повышение квалификации муниципальных служащих</t>
  </si>
  <si>
    <t>83 1 02 10110</t>
  </si>
  <si>
    <t>83 1 02 10120</t>
  </si>
  <si>
    <t>83 1 02 10130</t>
  </si>
  <si>
    <t>83 1 02 10250</t>
  </si>
  <si>
    <t>83 1 02 72160</t>
  </si>
  <si>
    <t>Подпрограмма «Энергосбережение и повышение энергетической эффективности в Мамско-Чуйском районе на 2016-2020 годы»</t>
  </si>
  <si>
    <t>Подпрограмма «Улучшение условий и охраны труда в Мамско-Чуйском районе на 2016-2020 годы»</t>
  </si>
  <si>
    <t>Основное мероприятие  «Организация и проведение обучения руководителей и специалистов организаций района по вопросам охраны труда»</t>
  </si>
  <si>
    <t>Подпрограмма «Комплексные меры по профилактике преступлений и правонарушений  в Мамско-Чуйском районе на 2016-2020 годы»</t>
  </si>
  <si>
    <t>Основное мероприятие  «Организация и проведение комплекса мероприятий по профилактике социально-негативных явлений»</t>
  </si>
  <si>
    <t>Обеспечение реализации мероприятий  по профилактике преступлений и правонарушений</t>
  </si>
  <si>
    <t>Подпрограмма «Обеспечение комплексных мер безопасности  в Мамско-Чуйском районе на 2016-2020 годы»</t>
  </si>
  <si>
    <t xml:space="preserve">Основное мероприятие  «Внедрение «Системы-112» на базе Единой диспетчерской службы Мамско-Чуйского района, отдела по делам гражданской обороны и чрезвычайным ситуациям» </t>
  </si>
  <si>
    <t>Основное мероприятие  «Организация и осуществление мероприятий по гражданской обороне, защите населения и территории Мамско-Чуйского района от чрезвычайных ситуаций природного и техногенного характера»</t>
  </si>
  <si>
    <t>Обеспечение реализации мероприятий по защите территорий и населения района от чрезвычайных ситуаций природного и техногенного характера</t>
  </si>
  <si>
    <t>Подпрограмма «Поддержка и развитие субъектов малого и среднего предпринимательства  в Мамско-Чуйском районе на 2016-2020 годы»</t>
  </si>
  <si>
    <t>Основное мероприятие "Развитие системы финансовой поддержки субъектам малого и среднего предпринимательства"</t>
  </si>
  <si>
    <t>Реализация направлений расходов основного мероприятия, подпрограммы муниципальной программы Мамско-Чуйского района</t>
  </si>
  <si>
    <t>Подпрограмма «Развитие тоговли  в Мамско-Чуйском районе на 2016-2020 годы»</t>
  </si>
  <si>
    <t>Основное мероприятие «Создание условий для обеспечения населения услугами торговли»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</si>
  <si>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</si>
  <si>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Подпрограмма «Молодежная политика в Мамско-Чуйском районе на 2016-2020 годы»</t>
  </si>
  <si>
    <t>Основное мероприятие «Проведение праздников, конкурсов»</t>
  </si>
  <si>
    <t>Подпрограмма «Создание условий для оказания медицинской помощи населению  Мамско-Чуйского района на 2016-2020 годы»</t>
  </si>
  <si>
    <t>Основное мероприятие "Социальное обеспечение медицинских работников, впервые прибывших на работу в Мамско-Чуйский район"</t>
  </si>
  <si>
    <t>Подпрограмма «Развитие физической культуры и спорта в Мамско-Чуйском районе на 2016-2020 годы»</t>
  </si>
  <si>
    <t>Основное мероприятие «Спортивно-массовые мероприятия для населения»</t>
  </si>
  <si>
    <t>Обеспечение реализации спортивно-массовых мероприятий</t>
  </si>
  <si>
    <t>Обеспечение реализации мероприятий по строительству и реконструкции спортивных сооружений</t>
  </si>
  <si>
    <t>83 2 00 00000</t>
  </si>
  <si>
    <t>83 2 02 00000</t>
  </si>
  <si>
    <t>83 2 02 10Э00</t>
  </si>
  <si>
    <t>83 3 00 00000</t>
  </si>
  <si>
    <t>83 3 03 00000</t>
  </si>
  <si>
    <t>83 3 03 10120</t>
  </si>
  <si>
    <t>83 3 03 10250</t>
  </si>
  <si>
    <t>83 4 00 00000</t>
  </si>
  <si>
    <t>83 4 04 00000</t>
  </si>
  <si>
    <t>83 4 04 10П00</t>
  </si>
  <si>
    <t>83 5 00 00000</t>
  </si>
  <si>
    <t>83 5 05 00000</t>
  </si>
  <si>
    <t>83 5 05 10250</t>
  </si>
  <si>
    <t>83 5 06 00000</t>
  </si>
  <si>
    <t>83 5 06 10ЧС0</t>
  </si>
  <si>
    <t>83 5 07 00000</t>
  </si>
  <si>
    <t>83 5 07 10210</t>
  </si>
  <si>
    <t>83 5 07 10220</t>
  </si>
  <si>
    <t>83 5 07 10230</t>
  </si>
  <si>
    <t>83 5 07 10250</t>
  </si>
  <si>
    <t>83 6 00 00000</t>
  </si>
  <si>
    <t>83 6 08 00000</t>
  </si>
  <si>
    <t>83 6 08 10990</t>
  </si>
  <si>
    <t>83 7 00 00000</t>
  </si>
  <si>
    <t>83 7 09 00000</t>
  </si>
  <si>
    <t>83 7 09 10990</t>
  </si>
  <si>
    <t>83 7 10 00000</t>
  </si>
  <si>
    <t>83 7 10 72360</t>
  </si>
  <si>
    <t>83 8 00 00000</t>
  </si>
  <si>
    <t>83 8 11 00000</t>
  </si>
  <si>
    <t>83 9 00 00000</t>
  </si>
  <si>
    <t>83 9 12 00000</t>
  </si>
  <si>
    <t>83 9 12 10990</t>
  </si>
  <si>
    <t>83 Д 00 00000</t>
  </si>
  <si>
    <t>83 Д 13 00000</t>
  </si>
  <si>
    <t>83 Д 13 10990</t>
  </si>
  <si>
    <t>83 Ж 00 00000</t>
  </si>
  <si>
    <t>83 Ж 14 00000</t>
  </si>
  <si>
    <t>83 Ж 14 10Ф10</t>
  </si>
  <si>
    <t>83 Ж 15 00000</t>
  </si>
  <si>
    <t>83 Ж 15 10Ф20</t>
  </si>
  <si>
    <t>84 0 00 00000</t>
  </si>
  <si>
    <t>VI. Образование</t>
  </si>
  <si>
    <t xml:space="preserve">VII. Культура, кинематография </t>
  </si>
  <si>
    <t>VIII. Здравоохранение</t>
  </si>
  <si>
    <t>X. Физическая культура и спорт</t>
  </si>
  <si>
    <t>XI. Обслуживание государствекнного и муниципального долга</t>
  </si>
  <si>
    <t>XII. Межбюджетные трансферты</t>
  </si>
  <si>
    <t>IX. Социальная политика</t>
  </si>
  <si>
    <t>Обеспечение реализации мероприятий по обеспечению функционирования казны</t>
  </si>
  <si>
    <t>Осуществление переданных полномочий поселений по решению вопросов местного значения предусмотренных ФЗ-131</t>
  </si>
  <si>
    <t>90 3 40 24000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</si>
  <si>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</si>
  <si>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</si>
  <si>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</si>
  <si>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81 7 07 S2080</t>
  </si>
  <si>
    <t>83 5 19 00000</t>
  </si>
  <si>
    <t>83 5 19 10220</t>
  </si>
  <si>
    <t>83 И 20 00000</t>
  </si>
  <si>
    <t>83 И 20 10990</t>
  </si>
  <si>
    <t>86 3 03 10620</t>
  </si>
  <si>
    <t>86 6 06 10230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</si>
  <si>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</si>
  <si>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 (софинансирование)</t>
  </si>
  <si>
    <t>Подпрограмма "Мобилизационная подготовка" на 2017-2020 годы</t>
  </si>
  <si>
    <t>Подпрограмма «Комплексные меры противодействия злоупотреблению наркотическими средствами, психотропными веществами и их незаконному обороту" на 2016-2020 годы»</t>
  </si>
  <si>
    <t>Подпрограмма "Доступная среда для инвалидов и других маломобильных групп населения" на 2016-2020 г.г.</t>
  </si>
  <si>
    <t>83 И 00 00000</t>
  </si>
  <si>
    <t>Основное мероприятие"Проведение реконструкции входа в здания с устройством пандусов с ограждениями, установка поручений"</t>
  </si>
  <si>
    <t>Муниципальная программа "Повышение эффективности управления  муниципальными финансами  МО Мамско-Чуйского  района на 2018-2022 годы»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</si>
  <si>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</si>
  <si>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83 Н 17 00000</t>
  </si>
  <si>
    <t>83 Н 17 10990</t>
  </si>
  <si>
    <t>Дополнительное образование детей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</si>
  <si>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</si>
  <si>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</si>
  <si>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</si>
  <si>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</si>
  <si>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90420229999050000151</t>
  </si>
  <si>
    <t>Субвенции на осуществление отдельных областных государственных полномочий в сфере труда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</si>
  <si>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</si>
  <si>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</si>
  <si>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(тыс. руб.) </t>
  </si>
  <si>
    <t>18210102030010000110</t>
  </si>
  <si>
    <t>18210102040010000110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</si>
  <si>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</si>
  <si>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</si>
  <si>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</si>
  <si>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</si>
  <si>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«Исполнение судебных актов, управление муниципальным долгом и его обслуживание»</t>
  </si>
  <si>
    <t>Основное мероприятие «Повышение финансовой устойчивости бюджетов муниципальных образований Мамско-Чуйского района»</t>
  </si>
  <si>
    <t>Муниципальная программа "Содержание и развитие   муниципального хозяйства  МО Мамско-Чуйского  района на 2016-2020 годы»</t>
  </si>
  <si>
    <t>Подпрограмма «Обеспечение деятельности муниципального казенного учреждения «Административно-хозяйственная служба на 2016-2020 годы»»</t>
  </si>
  <si>
    <t>Основное мероприятие "Обеспечение эффективного функционирования МКУ «АХС»"</t>
  </si>
  <si>
    <t>Подпрограмма «Обеспечение перевозок пассажиров автомобильным транспортом в Мамско-Чуйском районе  на 2016-2020 годы»»</t>
  </si>
  <si>
    <t>Основное мероприятие "Обеспечение устойчивой работы автомобильного транспорта по перевозке пассажиров в Мамско-Чуйском районе"</t>
  </si>
  <si>
    <t>Подпрограмма «Обеспечение перевозок пассажиров водным транспортом в Мамско-Чуйском районе  на 2016-2020 годы»»</t>
  </si>
  <si>
    <t>Основное мероприятие "Обеспечение устойчивой работы  водного транспорта по перевозке пассажиров в Мамско-Чуйском районе"</t>
  </si>
  <si>
    <t>91311632000050000140</t>
  </si>
  <si>
    <t>91311618050050000140</t>
  </si>
  <si>
    <t>Денежные взыскания (штрафы) за нарушение бюджетного законодательства (в части бюджетов муниципальных районов)</t>
  </si>
  <si>
    <t>Подпрограмма «Повышение надежности электроснабжения села Чуя   Мамско-Чуйского района  на 2016-2020 годы»»</t>
  </si>
  <si>
    <t>Основное мероприятие "Снижение электропотребления объектами путем повышения эффективности производства и внедрения новых технологий"</t>
  </si>
  <si>
    <t>Обеспечение реализации мероприятий по повышению надежности электроснабжения с.Чуя</t>
  </si>
  <si>
    <t>Подпрограмма «  Энергосбережение и повышение энергетической эффективности  МКУ «АХС» на 2016-2020 годы»»</t>
  </si>
  <si>
    <t>Подпрограмма «Улучшение условий и охраны труда в  МКУ «АХС» на 2016-2020 годы»»</t>
  </si>
  <si>
    <t>Непрограммные расходы</t>
  </si>
  <si>
    <t>Функционирование Думы муниципального образования  Мамско-Чуйского района</t>
  </si>
  <si>
    <t>Обеспечение деятельности Думы Мамско-Чуйского района</t>
  </si>
  <si>
    <t>Функционирование Контрольно-счетной палаты  Мамско-Чуйского района</t>
  </si>
  <si>
    <t>Обеспечение деятельности  Контрольно-счетной палаты  Мамско-Чуйского района</t>
  </si>
  <si>
    <t>Прочие непрограммные расходы</t>
  </si>
  <si>
    <t>Выплаты пенсии за выслугу лет гражданам, замещающим должности муниципальной службы в муниципальном образовании Мамско-Чуйского района</t>
  </si>
  <si>
    <t>Резервный фонд</t>
  </si>
  <si>
    <t>Обеспечение реализации мероприятий резервного фонда</t>
  </si>
  <si>
    <t>Дорожный фонд</t>
  </si>
  <si>
    <t>Непрограммные расходы на осуществление переданных полномочий от городских поселений Мамско-Чуйского района</t>
  </si>
  <si>
    <t>Осуществление полномочий по составлению и рассмотрению проекта бюджета поселения, исполнению бюджета поселения, осуществление контроля за его исполнением, составлению отчета об исполнении бюджета поселения;</t>
  </si>
  <si>
    <t>85 0 00 00000</t>
  </si>
  <si>
    <t>85 0 01 00000</t>
  </si>
  <si>
    <t>85 0 01 10110</t>
  </si>
  <si>
    <t>85 0 01 10120</t>
  </si>
  <si>
    <t>85 0 01 10130</t>
  </si>
  <si>
    <t>85 0 01 10250</t>
  </si>
  <si>
    <t>85 0 02 00000</t>
  </si>
  <si>
    <t>85 0 02 10510</t>
  </si>
  <si>
    <t>85 0 03 00000</t>
  </si>
  <si>
    <t>85 0 03 10520</t>
  </si>
  <si>
    <t>86 0 00 00000</t>
  </si>
  <si>
    <t>86 1 00 00000</t>
  </si>
  <si>
    <t>86 1 01 00000</t>
  </si>
  <si>
    <t>86 1 01 10210</t>
  </si>
  <si>
    <t>86 1 01 10220</t>
  </si>
  <si>
    <t>86 1 01 10230</t>
  </si>
  <si>
    <t>86 1 01 10250</t>
  </si>
  <si>
    <t>86 1 01 72160</t>
  </si>
  <si>
    <t>86 2 00 00000</t>
  </si>
  <si>
    <t>86 2 02 00000</t>
  </si>
  <si>
    <t>86 2 02 10610</t>
  </si>
  <si>
    <t>86 3 00 00000</t>
  </si>
  <si>
    <t>86 3 03 00000</t>
  </si>
  <si>
    <t>86 3 03 10610</t>
  </si>
  <si>
    <t>86 4 00 00000</t>
  </si>
  <si>
    <t>86 4 04 00000</t>
  </si>
  <si>
    <t>86 4 04 10630</t>
  </si>
  <si>
    <t>86 5 00 00000</t>
  </si>
  <si>
    <t>86 5 05 00000</t>
  </si>
  <si>
    <t>86 5 05 10Э00</t>
  </si>
  <si>
    <t>86 6 00 00000</t>
  </si>
  <si>
    <t>86 6 06 00000</t>
  </si>
  <si>
    <t>86 6 06 10220</t>
  </si>
  <si>
    <t>86 6 06 10250</t>
  </si>
  <si>
    <t>89 0 00 00000</t>
  </si>
  <si>
    <t>89 1 00 00000</t>
  </si>
  <si>
    <t>89 1 81 00000</t>
  </si>
  <si>
    <t>89 2 00 00000</t>
  </si>
  <si>
    <t>89 2 82 00000</t>
  </si>
  <si>
    <t>89 2 82 10110</t>
  </si>
  <si>
    <t>89 2 82 10120</t>
  </si>
  <si>
    <t>89 2 82 10130</t>
  </si>
  <si>
    <t>89 2 82 10250</t>
  </si>
  <si>
    <t>89 1 81 10110</t>
  </si>
  <si>
    <t>89 1 81 10120</t>
  </si>
  <si>
    <t>89 3 00 00000</t>
  </si>
  <si>
    <t>89 3 83 10710</t>
  </si>
  <si>
    <t xml:space="preserve">89 4 00 00000 </t>
  </si>
  <si>
    <t>89 4 00 10900</t>
  </si>
  <si>
    <t>89 5 00 00000</t>
  </si>
  <si>
    <t>89 5 00 10990</t>
  </si>
  <si>
    <t>90 3 00 00000</t>
  </si>
  <si>
    <t>Непрограммные расходы на осуществление государственных полномочий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</si>
  <si>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</si>
  <si>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</si>
  <si>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</si>
  <si>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</si>
  <si>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</si>
  <si>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</si>
  <si>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</si>
  <si>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</si>
  <si>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</si>
  <si>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</si>
  <si>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</si>
  <si>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</si>
  <si>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Осуществление полномочий по владению, пользованию и распоряжению имуществом, находящимся в муниципальной собственности поселения</t>
  </si>
  <si>
    <t>90 3 01 20100</t>
  </si>
  <si>
    <t>90 3 03 20300</t>
  </si>
  <si>
    <t>99 0 00 00000</t>
  </si>
  <si>
    <t>99 2 00 73090</t>
  </si>
  <si>
    <t>99 3 00 73060</t>
  </si>
  <si>
    <t>99 4 00 73130</t>
  </si>
  <si>
    <t>99 5 00 73050</t>
  </si>
  <si>
    <t>99 6 00 73030</t>
  </si>
  <si>
    <t>99 6 00 73040</t>
  </si>
  <si>
    <t>99 7 00 73120</t>
  </si>
  <si>
    <t>99 8 00 73140</t>
  </si>
  <si>
    <t>99 9 00 73150</t>
  </si>
  <si>
    <t>99 Б 00 51200</t>
  </si>
  <si>
    <t>ДЕТСКАЯ МУЗЫКАЛЬНАЯ ШКОЛА</t>
  </si>
  <si>
    <t>ЦЕНТРАЛИЗОВАННАЯ БУХГАЛТЕРИЯ МУНИЦИПАЛЬНЫХ УЧРЕЖДЕНИЙ КУЛЬТУРЫ</t>
  </si>
  <si>
    <t>КЦСР</t>
  </si>
  <si>
    <t>КВСР</t>
  </si>
  <si>
    <t>КВР</t>
  </si>
  <si>
    <t>901</t>
  </si>
  <si>
    <t xml:space="preserve">Общее образование </t>
  </si>
  <si>
    <t xml:space="preserve">Другие просы в области образования </t>
  </si>
  <si>
    <t>10</t>
  </si>
  <si>
    <t>00</t>
  </si>
  <si>
    <t>902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</si>
  <si>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</si>
  <si>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муниципального образования</t>
  </si>
  <si>
    <t>13</t>
  </si>
  <si>
    <t>Судебная система</t>
  </si>
  <si>
    <t>НАЦИОНАЛЬНАЯ БЕЗОПАСНОСТЬ И ПРАВООХРАНИТЕЛЬНАЯ ДЕЯТЕЛЬНОСТЬ</t>
  </si>
  <si>
    <t>14</t>
  </si>
  <si>
    <t>89 3 87 00000</t>
  </si>
  <si>
    <t>89 3 87 10990</t>
  </si>
  <si>
    <t>90 3 34 23060</t>
  </si>
  <si>
    <t>Общеэкономичечкие вопросы</t>
  </si>
  <si>
    <t>Сельское хозяйство</t>
  </si>
  <si>
    <t>ЖИЛИЩНО-КОММУНАЛЬНОЕ ХОЗЯЙСТВО</t>
  </si>
  <si>
    <t>Обеспечение деятельности финансовых, налоговых и таможенных органов, органов финансового (финансово-бюджетного) надзора</t>
  </si>
  <si>
    <t>904</t>
  </si>
  <si>
    <t>Обслуживание  муниципального долга</t>
  </si>
  <si>
    <t>700</t>
  </si>
  <si>
    <t>500</t>
  </si>
  <si>
    <t>Другие общегосударственные расходы</t>
  </si>
  <si>
    <t>КУЛЬТУРА И КИНЕМАТОГРАФИЯ</t>
  </si>
  <si>
    <t>Другие вопросы в облатсти культуры, кинематографии и средств массовой информации</t>
  </si>
  <si>
    <t>Подпрограмма «Развитие системы общего образования в Мамско-Чуйском районе на 2016-2020 годы»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</si>
  <si>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 (Софинансирование)</t>
  </si>
  <si>
    <t>Приложение № 4 к решению</t>
  </si>
  <si>
    <t>99 1 00 73070</t>
  </si>
  <si>
    <t>Обеспечение выборов на территории Мамско-Чуйского района</t>
  </si>
  <si>
    <t>89 3 84 00000</t>
  </si>
  <si>
    <t>Расходы на обеспечение  прочих мероприятий</t>
  </si>
  <si>
    <t>89 3 84 10990</t>
  </si>
  <si>
    <t>Проведение выборов и референдумов</t>
  </si>
  <si>
    <t>УПРАВЛЕНИЕ ОБРАЗОВАТЕЛЬНОЙ ДЕЯТЕЛЬНОСТИ</t>
  </si>
  <si>
    <r>
      <t xml:space="preserve">Основное мероприятие "Предупреждение детского </t>
    </r>
    <r>
      <rPr>
        <b/>
        <sz val="10"/>
        <color indexed="8"/>
        <rFont val="Times New Roman"/>
        <family val="1"/>
        <charset val="204"/>
      </rPr>
      <t>дорожно-транспортного травматизма»</t>
    </r>
  </si>
  <si>
    <r>
      <t>Основное мероприятие "Создание условий для о</t>
    </r>
    <r>
      <rPr>
        <b/>
        <sz val="10"/>
        <color indexed="8"/>
        <rFont val="Times New Roman"/>
        <family val="1"/>
        <charset val="204"/>
      </rPr>
      <t>рганизации отдыха, оздоровления и занятости детей, увеличение количества детей охваченных различными формами отдыха и оздоровления»</t>
    </r>
  </si>
  <si>
    <r>
      <t xml:space="preserve">Основное мероприятие «Улучшение условий и охраны труда  в целях снижения профессиональных рисков работников учреждений культуры и </t>
    </r>
    <r>
      <rPr>
        <b/>
        <sz val="10"/>
        <color indexed="8"/>
        <rFont val="Times New Roman"/>
        <family val="1"/>
        <charset val="204"/>
      </rPr>
      <t>дополнительного образования в сфере музыкального искусства"</t>
    </r>
  </si>
  <si>
    <r>
      <t xml:space="preserve">Основное мероприятие «Повышение энергетической эффективности в учреждениях культуры и </t>
    </r>
    <r>
      <rPr>
        <b/>
        <sz val="10"/>
        <color indexed="8"/>
        <rFont val="Times New Roman"/>
        <family val="1"/>
        <charset val="204"/>
      </rPr>
      <t>дополнительного образования в сфере музыкального искусства»</t>
    </r>
  </si>
  <si>
    <r>
      <t xml:space="preserve">Основное мероприятие " </t>
    </r>
    <r>
      <rPr>
        <b/>
        <sz val="10"/>
        <color indexed="8"/>
        <rFont val="Times New Roman"/>
        <family val="1"/>
        <charset val="204"/>
      </rPr>
      <t xml:space="preserve">Осуществление функций администрации   </t>
    </r>
    <r>
      <rPr>
        <b/>
        <sz val="10"/>
        <color indexed="8"/>
        <rFont val="Times New Roman"/>
        <family val="1"/>
        <charset val="204"/>
      </rPr>
      <t>муниципального образования"</t>
    </r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</si>
  <si>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"Организация и проведение районного конкурса «Лучшее предприятие торговли»</t>
    </r>
  </si>
  <si>
    <r>
      <t xml:space="preserve">Основное мероприятие </t>
    </r>
    <r>
      <rPr>
        <b/>
        <sz val="10"/>
        <color indexed="8"/>
        <rFont val="Times New Roman"/>
        <family val="1"/>
        <charset val="204"/>
      </rPr>
      <t>"Обеспечение эффективного управления муниципальными финансами, формирования и организации исполнения бюджета муниципального образования Мамско-Чуйского района, повышение эффективности и прозрачности использования бюджетных средств"</t>
    </r>
  </si>
  <si>
    <r>
      <t>Обеспечение реализации мероприятий по и</t>
    </r>
    <r>
      <rPr>
        <sz val="10"/>
        <color indexed="8"/>
        <rFont val="Times New Roman"/>
        <family val="1"/>
        <charset val="204"/>
      </rPr>
      <t>сполнению судебных актов, управлению муниципальным долгом и его обслуживанию</t>
    </r>
  </si>
  <si>
    <r>
      <t xml:space="preserve">Обеспечение реализации мероприятий </t>
    </r>
    <r>
      <rPr>
        <sz val="10"/>
        <color indexed="8"/>
        <rFont val="Times New Roman"/>
        <family val="1"/>
        <charset val="204"/>
      </rPr>
      <t>по перевозке пассажиров автомобильным  транспортом</t>
    </r>
  </si>
  <si>
    <r>
      <t xml:space="preserve">Обеспечение реализации мероприятий </t>
    </r>
    <r>
      <rPr>
        <sz val="10"/>
        <color indexed="8"/>
        <rFont val="Times New Roman"/>
        <family val="1"/>
        <charset val="204"/>
      </rPr>
      <t>по перевозке пассажиров водным  транспортом</t>
    </r>
  </si>
  <si>
    <r>
      <t>Основное мероприятие «Повышение энергетической эффективности в МКУ «АХС»</t>
    </r>
    <r>
      <rPr>
        <b/>
        <sz val="10"/>
        <color indexed="8"/>
        <rFont val="Times New Roman"/>
        <family val="1"/>
        <charset val="204"/>
      </rPr>
      <t>»</t>
    </r>
  </si>
  <si>
    <r>
      <t>Основное мероприятие «Улучшение условий и охраны труда  в целях снижения профессиональных рисков работников муниципального казенного учреждения «Административно-хозяйственная служба» администрации района</t>
    </r>
    <r>
      <rPr>
        <b/>
        <sz val="10"/>
        <color indexed="8"/>
        <rFont val="Times New Roman"/>
        <family val="1"/>
        <charset val="204"/>
      </rPr>
      <t>"</t>
    </r>
  </si>
  <si>
    <t>91211402053050000410</t>
  </si>
  <si>
    <t>МЕЖБЮДЖЕТНЫЕ ТРАНСФЕРТЫ</t>
  </si>
  <si>
    <t>Дотации на выравнивание бюджетной обеспеченности субъектов РФ и муниципальных образований</t>
  </si>
  <si>
    <t>000 11100000000000000</t>
  </si>
  <si>
    <t>АДМИНИСТРАЦИЯ МАМСКО-ЧУЙСКОГО РАЙОНА</t>
  </si>
  <si>
    <t>ОБЩЕГОСУДАРСТВЕННЫЕ РАСХОДЫ</t>
  </si>
  <si>
    <t>ФИНАНСОВОЕ УПРАВЛЕНИЕ АДМИНИСТРАЦИИ МАМСКО-ЧУЙСКОГО РАЙОНА</t>
  </si>
  <si>
    <t>АДМИНИСТРАТИВНО-ХОЗЯЙСТВЕННАЯ СЛУЖБА АДМИНИСТРАЦИИ РАЙОНА</t>
  </si>
  <si>
    <t>КОМИТЕТ ПО УПРАВЛЕНИЮ МУНИЦИПАЛЬНЫМ ИМУЩЕСТВОМ  РАЙОНА</t>
  </si>
  <si>
    <t>КОНТРОЛЬНО-СЧЕТНАЯ  ПАЛАТА  МУНИЦИПАЛЬНОГО  ОБРАЗОВАНИЯ  МАМСКО-ЧУЙСКОГО РАЙОНА</t>
  </si>
  <si>
    <t xml:space="preserve"> </t>
  </si>
  <si>
    <t>11</t>
  </si>
  <si>
    <t>00010000000000000000</t>
  </si>
  <si>
    <t>00010000000000000110</t>
  </si>
  <si>
    <t>18210102000010000110</t>
  </si>
  <si>
    <t>18210500000000000000</t>
  </si>
  <si>
    <t>18210502010020000110</t>
  </si>
  <si>
    <t>00010800000000000000</t>
  </si>
  <si>
    <t>000 11105000000000120</t>
  </si>
  <si>
    <t>000 11105010000000120</t>
  </si>
  <si>
    <t>91211105013050000120</t>
  </si>
  <si>
    <t>91211105035050000120</t>
  </si>
  <si>
    <t>00011200000000000000</t>
  </si>
  <si>
    <t>00011300000000000000</t>
  </si>
  <si>
    <t>90111301995050000130</t>
  </si>
  <si>
    <t>90311301995050000130</t>
  </si>
  <si>
    <t>91011301995050000130</t>
  </si>
  <si>
    <t>91111301995050000130</t>
  </si>
  <si>
    <t>00011600000000000000</t>
  </si>
  <si>
    <t>00020000000000000000</t>
  </si>
  <si>
    <t>12</t>
  </si>
  <si>
    <t>800</t>
  </si>
  <si>
    <t>100</t>
  </si>
  <si>
    <t>18210102010010000110</t>
  </si>
  <si>
    <t>18210102020010000110</t>
  </si>
  <si>
    <t>Налог, взимаемый в связи с применением упрощенной системы налогообложения</t>
  </si>
  <si>
    <t>18210501000000000110</t>
  </si>
  <si>
    <t>18210501011010000110</t>
  </si>
  <si>
    <t>18210501021010000110</t>
  </si>
  <si>
    <t>000 11105013130000120</t>
  </si>
  <si>
    <t>04811201000010000120</t>
  </si>
  <si>
    <t>00011705050050000180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</si>
  <si>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</si>
  <si>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</si>
  <si>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</si>
  <si>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</si>
  <si>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</si>
  <si>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</si>
  <si>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</si>
  <si>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</si>
  <si>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</si>
  <si>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</si>
  <si>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</si>
  <si>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</si>
  <si>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</si>
  <si>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</si>
  <si>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</si>
  <si>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18210502000020000110</t>
  </si>
  <si>
    <t>90210807084010000110</t>
  </si>
  <si>
    <t>00011625030010000140</t>
  </si>
  <si>
    <t>Приложение № 1 к решению</t>
  </si>
  <si>
    <t>Думы Мамско-Чуйского района</t>
  </si>
  <si>
    <t>Наименование показателей</t>
  </si>
  <si>
    <t>Код доходов</t>
  </si>
  <si>
    <t>Сумма</t>
  </si>
  <si>
    <t>1. НАЛОГОВЫЕ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</si>
  <si>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</si>
  <si>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</si>
  <si>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</si>
  <si>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</si>
  <si>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</si>
  <si>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2. 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</si>
  <si>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</si>
  <si>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</si>
  <si>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</si>
  <si>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</si>
  <si>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 бюджетов муниципальных районов</t>
  </si>
  <si>
    <t>ИТОГО НАЛОГОВЫХ И НЕНАЛОГОВЫХ ДОХОДОВ</t>
  </si>
  <si>
    <t>Субсидии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</si>
  <si>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Межбюджетные трансферты РФПП обл.бюджет</t>
  </si>
  <si>
    <t>Межбюджетные трансферты РФПП собств.бюджет</t>
  </si>
  <si>
    <t>85 0 03 72680</t>
  </si>
  <si>
    <t>Софинансирование мероприятия "Организация отдыха, оздоровления детей в рамках полномочий Министерства социального развития, опеки и попечительства Иркутской области", в том числе на оплату стоимости набора продуктов питания в лагерях с дневным пребыванием детей (областной бюджет)</t>
  </si>
  <si>
    <t>Софинансирование мероприятия "Организация отдыха, оздоровления детей в рамках полномочий Министерства социального развития, опеки и попечительства Иркутской области", в том числе на оплату стоимости набора продуктов питания в лагерях с дневным пребыванием детей(местный бюджет)</t>
  </si>
  <si>
    <t>Софинансирование мероприятия "Организация отдыха, оздоровления детей в рамках полномочий Министерства социального развития, опеки и попечительства Иркутской области", в том числе на оплату стоимости набора продуктов питания в лагерях с дневным пребыванием детей (местный бюджет)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</si>
  <si>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</si>
  <si>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 (местный бюджет)</t>
  </si>
  <si>
    <t>82 2 02 L5193</t>
  </si>
  <si>
    <t xml:space="preserve">Субсидии на реализацию мероприятий перечня проектов народных инициатив </t>
  </si>
  <si>
    <t>Приложение № 2 к решению</t>
  </si>
  <si>
    <t>3. БЕЗВОЗМЕЗДНЫЕ ПОСТУПЛЕНИЯ ИЗ БЮДЖЕТОВ ДРУГИХ УРОВНЕЙ</t>
  </si>
  <si>
    <t>ИТОГО ДОХОДОВ</t>
  </si>
  <si>
    <t>(тыс. руб.)</t>
  </si>
  <si>
    <t>Функциональная статья</t>
  </si>
  <si>
    <t>РзПр</t>
  </si>
  <si>
    <t>ПР</t>
  </si>
  <si>
    <t>I. Общегосударственные вопросы</t>
  </si>
  <si>
    <t>Функционирование высшего должностного лица органа МСУ</t>
  </si>
  <si>
    <t>Функционирование представительного органа муниципального образования</t>
  </si>
  <si>
    <t xml:space="preserve">Функционирование Правительства РФ, высших органов исполнитель­ной вла­сти субъектов РФ, местных администраций   </t>
  </si>
  <si>
    <t>Обеспечение деятельности финансовых, налоговых и таможенных ор­ганов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</si>
  <si>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</si>
  <si>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</si>
  <si>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II. Национальная безопасность и правоохранительная деятель­ность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</si>
  <si>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</si>
  <si>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</si>
  <si>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III. 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</si>
  <si>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</si>
  <si>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</si>
  <si>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</si>
  <si>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</si>
  <si>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IV. Жилищно-коммунальное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</si>
  <si>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</si>
  <si>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</si>
  <si>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</si>
  <si>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</si>
  <si>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</si>
  <si>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</si>
  <si>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</si>
  <si>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</si>
  <si>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</si>
  <si>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</si>
  <si>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</si>
  <si>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</si>
  <si>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</si>
  <si>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 xml:space="preserve">Прочие межбюджетные трансферты общего характера </t>
  </si>
  <si>
    <t>Всего  расходов</t>
  </si>
  <si>
    <t>01</t>
  </si>
  <si>
    <t>03</t>
  </si>
  <si>
    <t>04</t>
  </si>
  <si>
    <t>05</t>
  </si>
  <si>
    <t>07</t>
  </si>
  <si>
    <t>08</t>
  </si>
  <si>
    <t>09</t>
  </si>
  <si>
    <t>02</t>
  </si>
  <si>
    <t>06</t>
  </si>
  <si>
    <r>
      <t xml:space="preserve"> (тыс. руб.)   </t>
    </r>
    <r>
      <rPr>
        <sz val="9"/>
        <color indexed="8"/>
        <rFont val="Times New Roman"/>
        <family val="1"/>
        <charset val="204"/>
      </rPr>
      <t xml:space="preserve">       </t>
    </r>
  </si>
  <si>
    <t>Наименование</t>
  </si>
  <si>
    <t>Рз</t>
  </si>
  <si>
    <t>ЦСР</t>
  </si>
  <si>
    <t>ВР</t>
  </si>
  <si>
    <t>Всего</t>
  </si>
  <si>
    <t>Расходы на выплаты персоналу в целях обеспечения выполнения функций органами, казенными учреждениями, органми управления внебюджетными фондами</t>
  </si>
  <si>
    <t>Закупка товаров, работ и услуг для государственных нужд</t>
  </si>
  <si>
    <t>Иные бюджетные ассигнования</t>
  </si>
  <si>
    <t>Осуществление полномочий по осуществлению внешнего финансолвого контроля</t>
  </si>
  <si>
    <t>Расходы на выплаты персоналу в целях обеспечения выполнения функций органами, казенными учреждениями, органами управления внебюджетными фондами</t>
  </si>
  <si>
    <t>НАЦИОНАЛЬНАЯ ЭКОНОМИКА</t>
  </si>
  <si>
    <t>ОБРАЗОВАНИЕ</t>
  </si>
  <si>
    <t>ЗДРАВООХРАНЕНИЕ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</si>
  <si>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</si>
  <si>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</si>
  <si>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</si>
  <si>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Муниципальная программа "Социально-экономическое развитие   Мамско-Чуйского  района на 2016-2020 годы»</t>
  </si>
  <si>
    <t>Подпрограмма «Совершенствование механизмов управления МО Мамско-Чуйского района на 2016-2020 годы»</t>
  </si>
  <si>
    <t>Основное мероприятие «Функционирование высшего должностного лица муниципального образования»</t>
  </si>
  <si>
    <t>Расходы на выплаты по оплате труда работников органов местного самоуправления</t>
  </si>
  <si>
    <t>Муниципальная программа "Содействие развитию учреждений образования в муниципальном образовании Мамско-Чуйского района на 2016-2020 годы»</t>
  </si>
  <si>
    <t>Основное мероприятие "Обеспечение устойчивого развития системы дошкольного образования посредством реализации государственных гарантий доступности  дошкольного образования  и повышения качества предоставляемых услуг"</t>
  </si>
  <si>
    <t>Расходы на оплату труда персоналу казенных учреждений</t>
  </si>
  <si>
    <t xml:space="preserve">Расходы на обеспечение деятельности (оказание услуг) муниципальных  учреждений  </t>
  </si>
  <si>
    <t>200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</si>
  <si>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</si>
  <si>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83 7 10 10990</t>
  </si>
  <si>
    <t>Реализация направлений расходов основного мероприятия, подпрограммы муниципальной программы Мамско-Чуйского района (софинансирование)</t>
  </si>
  <si>
    <t>83 Ж 14 S2850</t>
  </si>
  <si>
    <t>83 Ж 1400000</t>
  </si>
  <si>
    <t>Плата за размещение твердых коммунальных отходов</t>
  </si>
  <si>
    <t>Приложение № 5 к решению</t>
  </si>
  <si>
    <t xml:space="preserve">                                                                                                                                             </t>
  </si>
  <si>
    <t>Источники внутреннего финансирования дефицита бюджета</t>
  </si>
  <si>
    <t xml:space="preserve"> (тыс. руб.)</t>
  </si>
  <si>
    <t>Код</t>
  </si>
  <si>
    <t>Всего источников внутреннего финансирования дефицита бюджета</t>
  </si>
  <si>
    <t>Бюджетные кредиты от кредитных организаций системы РФ</t>
  </si>
  <si>
    <t>Получение бюджетных кредитов от кредитных организаций системы РФ в валюте РФ</t>
  </si>
  <si>
    <t>Получение  кредитов от кредитных организаций системы РФ бюджетами муниципальных районов в валюте РФ</t>
  </si>
  <si>
    <t>Бюджетные кредиты от других бюджетов бюджетной системы РФ</t>
  </si>
  <si>
    <t>Бюджетные кредиты от других бюджетов бюджетной системы РФ в валюте РФ</t>
  </si>
  <si>
    <t>Получение бюджетных кредитов от других бюджетов бюджетной системы РФ в валюте РФ</t>
  </si>
  <si>
    <t>Получение бюджетных кредитов от других бюджетов бюджетной системы РФ бюджетами муниципальных районов в валюте РФ</t>
  </si>
  <si>
    <t>Погашение  бюджетных кредитов от других бюджетов бюджетной системы РФ в валюте РФ</t>
  </si>
  <si>
    <t>Погашение  бюджетных кредитов от других бюджетов бюджетной системы РФ бюджетами муниципальных районов в валюте РФ</t>
  </si>
  <si>
    <t>Изменение остатков на счетах по учету  средств бюджетов</t>
  </si>
  <si>
    <t>Увеличение  остатков  средств бюджета</t>
  </si>
  <si>
    <t xml:space="preserve">Увеличение прочих остатков средств бюджетов </t>
  </si>
  <si>
    <t>Увеличение прочих остатков денежных средств бюджета района</t>
  </si>
  <si>
    <t>Уменьшение остатков средств бюджетов</t>
  </si>
  <si>
    <t>Уменьшение прочих остатков средств бюджета района</t>
  </si>
  <si>
    <t>Уменьшение прочих остатков денежных средств бюджета района</t>
  </si>
  <si>
    <t>90401020000000000700</t>
  </si>
  <si>
    <t>90401020000050000700</t>
  </si>
  <si>
    <t>90401030000000000710</t>
  </si>
  <si>
    <t>90401030100000000000</t>
  </si>
  <si>
    <t>90401030100000000700</t>
  </si>
  <si>
    <t>90401030100000000710</t>
  </si>
  <si>
    <t>90401030000050000800</t>
  </si>
  <si>
    <t>90401030000050000810</t>
  </si>
  <si>
    <t>90401050000000000000</t>
  </si>
  <si>
    <t>90401050000000000500</t>
  </si>
  <si>
    <t>90401050200000000500</t>
  </si>
  <si>
    <t>90401050201000000510</t>
  </si>
  <si>
    <t>90401050201050000510</t>
  </si>
  <si>
    <t>90401050000000000600</t>
  </si>
  <si>
    <t>90401050200000000600</t>
  </si>
  <si>
    <t>90401050201000000610</t>
  </si>
  <si>
    <t>90401050201050000610</t>
  </si>
  <si>
    <t>Субвенции на осуществление отдельных областных государственных полномочий в области противодействия коррупции</t>
  </si>
  <si>
    <t>Осуществление областных государственных полномочий в области противодействия коррупции</t>
  </si>
  <si>
    <t>Приложение № 6 к решению</t>
  </si>
  <si>
    <t>Распределение</t>
  </si>
  <si>
    <t xml:space="preserve">дотаций  на выравнивание бюджетной обеспеченности поселений </t>
  </si>
  <si>
    <t xml:space="preserve">№ </t>
  </si>
  <si>
    <t>Городские поселения</t>
  </si>
  <si>
    <t>Сумма, тыс. руб.</t>
  </si>
  <si>
    <t>Мамское городское поселение</t>
  </si>
  <si>
    <t>Луговское городское поселение</t>
  </si>
  <si>
    <t>Витимское городское поселение</t>
  </si>
  <si>
    <t>Чествование медалистов, старейших жителей и других жителей района со знаменательными датами, а также организаций-юбиляров</t>
  </si>
  <si>
    <t>Подпрограмма «Архитектура и градостроительство  в Мамско-Чуйском районе на 2018-2020 годы»</t>
  </si>
  <si>
    <t>83 П 00 00000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</si>
  <si>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</si>
  <si>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(софинансирование областной бюджет)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</si>
  <si>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(софинансирование местный бюджет)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</si>
  <si>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(софинансирование)</t>
  </si>
  <si>
    <t>00011301000000000130</t>
  </si>
  <si>
    <t>Доходы от оказания платных услуг (работ)</t>
  </si>
  <si>
    <t>04811201010010000120</t>
  </si>
  <si>
    <t>04811201030010000120</t>
  </si>
  <si>
    <t>04811201041010000120</t>
  </si>
  <si>
    <t>04811201042010000120</t>
  </si>
  <si>
    <t>Плата за сбросы загрязняющих веществ в водные объекты</t>
  </si>
  <si>
    <t>Плата за размещение отходов производства</t>
  </si>
  <si>
    <t>00011400000000000000</t>
  </si>
  <si>
    <t>ДОХОДЫ ОТ ПРОДАЖИ МАТЕРИАЛЬНЫХ И НЕМАТЕРИАЛЬНЫХ АКТИВОВ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</si>
  <si>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</si>
  <si>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</si>
  <si>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</si>
  <si>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</si>
  <si>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</si>
  <si>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</si>
  <si>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</si>
  <si>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</si>
  <si>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00011643000010000140</t>
  </si>
  <si>
    <t>00011630030010000140</t>
  </si>
  <si>
    <t>Прочие денежные взыскания (штрафы) за правонарушения в области дорожного движения</t>
  </si>
  <si>
    <t>00011690050050000140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</si>
  <si>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</si>
  <si>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00010803010010000110</t>
  </si>
  <si>
    <t>00010807000010000110</t>
  </si>
  <si>
    <t>00010803000010000110</t>
  </si>
  <si>
    <t>Государственная пошлина по делам, рассматриваемым в судах общей юрисдикции, мировыми судьями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</si>
  <si>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</si>
  <si>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</si>
  <si>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от    12.2018  №проект</t>
  </si>
  <si>
    <r>
      <t xml:space="preserve">на 2020-2021 годы   </t>
    </r>
    <r>
      <rPr>
        <sz val="9"/>
        <color indexed="8"/>
        <rFont val="Times New Roman"/>
        <family val="1"/>
        <charset val="204"/>
      </rPr>
      <t xml:space="preserve">       </t>
    </r>
  </si>
  <si>
    <r>
      <t xml:space="preserve">на 2019 год    </t>
    </r>
    <r>
      <rPr>
        <sz val="9"/>
        <color indexed="8"/>
        <rFont val="Times New Roman"/>
        <family val="1"/>
        <charset val="204"/>
      </rPr>
      <t xml:space="preserve">       </t>
    </r>
  </si>
  <si>
    <t>из бюджета Мамско-Чуйского района на 2019 год</t>
  </si>
  <si>
    <t>из бюджета Мамско-Чуйского района на 2020 год</t>
  </si>
  <si>
    <t>из бюджета Мамско-Чуйского района на 2021 год</t>
  </si>
  <si>
    <t>Приложение № 16 к решению</t>
  </si>
  <si>
    <t>Перечень</t>
  </si>
  <si>
    <t>публично-нормативных обязательств бюджета</t>
  </si>
  <si>
    <t>Наименование публично-нормативных обязательств</t>
  </si>
  <si>
    <t>За счет средств бюджета района, всего</t>
  </si>
  <si>
    <t>в том числе:</t>
  </si>
  <si>
    <t>1.1</t>
  </si>
  <si>
    <t>Доплата к пенсиям муниципальных служащих</t>
  </si>
  <si>
    <t>За счет средств областного и федерального бюджета , всего</t>
  </si>
  <si>
    <t>2.1</t>
  </si>
  <si>
    <t>2.2</t>
  </si>
  <si>
    <t>Предоставление мер социальной поддержки многодетным и малообеспеченным гражданам  - бесплатное питание школьников</t>
  </si>
  <si>
    <t>Итого:</t>
  </si>
  <si>
    <t>Приложение № 17 к решению</t>
  </si>
  <si>
    <t>Приложение № 13 к решению</t>
  </si>
  <si>
    <t>Программа муниципальных внутренних заимствований</t>
  </si>
  <si>
    <t>Виды  долговых обязательств (привлечение/погашение)</t>
  </si>
  <si>
    <t>Объем заимствований, всего</t>
  </si>
  <si>
    <t>кредиты кредитных организаций в валюте РФ сроком до 3-х лет</t>
  </si>
  <si>
    <t>0</t>
  </si>
  <si>
    <t>бюджетные кредиты от других бюджетов бюджетной системы РФ в валюте РФ</t>
  </si>
  <si>
    <t>Приложение № 14 к решению</t>
  </si>
  <si>
    <t>Объем муниципального долга на 01.01.2019 г.</t>
  </si>
  <si>
    <t>Объем привлечения в 2019 г.</t>
  </si>
  <si>
    <t>Объем погашения в 2019 г.</t>
  </si>
  <si>
    <t>Верхний предел муниципального долга на 01.01.2020 г.</t>
  </si>
  <si>
    <t>Приложение № 15 к решению</t>
  </si>
  <si>
    <t>Объем муниципального долга на 01.01.2020 г.</t>
  </si>
  <si>
    <t>Объем привлечения в 2020 г.</t>
  </si>
  <si>
    <t>Объем погашения в 2020 г.</t>
  </si>
  <si>
    <t>Верхний предел муниципального долга на 01.01.2021 г.</t>
  </si>
  <si>
    <t>Объем муниципального долга на 01.01.2021 г.</t>
  </si>
  <si>
    <t>Объем привлечения в 2021 г.</t>
  </si>
  <si>
    <t>Объем погашения в 2021 г.</t>
  </si>
  <si>
    <t>Верхний предел муниципального долга на 01.01.2022г.</t>
  </si>
  <si>
    <t>Приложение № 20 к решению</t>
  </si>
  <si>
    <t>Нормативы распределения доходов между бюджетами</t>
  </si>
  <si>
    <t>Наименование групп, подгрупп, статей и подстатей доходов</t>
  </si>
  <si>
    <t xml:space="preserve">Код бюджетной классификации Российской Федерации </t>
  </si>
  <si>
    <t>Нормативы отчислений %</t>
  </si>
  <si>
    <t>Бюджет муниципального района</t>
  </si>
  <si>
    <t>ЗАДОЛЖЕННОСТЬ И ПЕРЕРАСЧЕТЫ ПО ОТМЕНЕННЫМ НАЛОГАМ, СБОРАМ  И  ИНЫМ ОБЯЗАТЕЛЬНЫМ  ПЛАТЕЖАМ</t>
  </si>
  <si>
    <t>10900000000000110</t>
  </si>
  <si>
    <t>Прочие местные налоги и сборы, мобилизуемые на территориях муниципальных районов</t>
  </si>
  <si>
    <t>10907053050000110</t>
  </si>
  <si>
    <t>Прочие доходы от оказания платных услуг получателями средств бюджетов муниципальных районов</t>
  </si>
  <si>
    <t>11301995050000110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</si>
  <si>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</si>
  <si>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</si>
  <si>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</si>
  <si>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</si>
  <si>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</si>
  <si>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</si>
  <si>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</si>
  <si>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</si>
  <si>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11705050050000180</t>
  </si>
  <si>
    <t>бюджетной системы Российской Федерации на 2019 год</t>
  </si>
  <si>
    <t>Приложение №3 к решению</t>
  </si>
  <si>
    <t>КБК дохода</t>
  </si>
  <si>
    <t>Наименование дохода</t>
  </si>
  <si>
    <t>администратора</t>
  </si>
  <si>
    <t>Муниципальное казенное учреждение «Управление по организации образовательной деятельности на территории Мамско-Чуйского района»</t>
  </si>
  <si>
    <t>11301995050000130</t>
  </si>
  <si>
    <t xml:space="preserve">Невыясненные поступления, зачисляемые в бюджеты  муниципальных районов </t>
  </si>
  <si>
    <t xml:space="preserve">Прочие неналоговые доходы бюджетов муниципальных районов </t>
  </si>
  <si>
    <t xml:space="preserve">Прочие дотации  бюджетам муниципальных районов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</si>
  <si>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</si>
  <si>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</si>
  <si>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</si>
  <si>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</si>
  <si>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</si>
  <si>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федеральных целевых программ</t>
  </si>
  <si>
    <t>Администрация Мамско Чуйского района</t>
  </si>
  <si>
    <t>10807084014000110</t>
  </si>
  <si>
    <t>10807084011000110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</si>
  <si>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</t>
  </si>
  <si>
    <t>11690050050000140</t>
  </si>
  <si>
    <t xml:space="preserve">Прочие поступления от денежных взысканий (штрафов) и иных сумм в возмещение ущерба, зачисляемые в бюджеты мунициапльных районов </t>
  </si>
  <si>
    <t xml:space="preserve">Невыясненные поступления, зачисляемые в бюджеты муниципальных районов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</si>
  <si>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</si>
  <si>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Муниципальное казенное образовательное учреждение дополнительного образования  «Детская Музыкальная Школа п.Мама»</t>
  </si>
  <si>
    <t>Невыясненные поступления, зачисляемые в бюджеты  муниципальных районов</t>
  </si>
  <si>
    <t>Финансовое управление администрации Мамско-Чуйского района</t>
  </si>
  <si>
    <t>11632000050000140</t>
  </si>
  <si>
    <t>Доходы бюджетов муниципальных районов от возврата бюджетными учреждениями остатков субсидий прошлых лет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</si>
  <si>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</si>
  <si>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Муниципальное казенное учреждение «Административно-хозяйственная служба»</t>
  </si>
  <si>
    <t>Муниципальное казённое учреждение «Централизованная бухгалтерия муниципальных учреждений культуры»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</si>
  <si>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</si>
  <si>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Субсидия бюджетам муниципальных районов на поддержку отрасли культуры</t>
  </si>
  <si>
    <t>11105013050000120</t>
  </si>
  <si>
    <t>11105035050000120</t>
  </si>
  <si>
    <t>11402053050000410</t>
  </si>
  <si>
    <t>Контрольно-счетная палата муниципального образования Мамско-Чуйского района</t>
  </si>
  <si>
    <t>11618050050000140</t>
  </si>
  <si>
    <t>Администраторы доходов районного бюджета*</t>
  </si>
  <si>
    <t>000</t>
  </si>
  <si>
    <t>Иные доходы районного бюджета, администрирование которых может осуществляться главными администраторами доходов районного бюджета в пределах их компетенции*</t>
  </si>
  <si>
    <t>Безвозмездные поступления 1,2</t>
  </si>
  <si>
    <r>
      <t>1)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9"/>
        <color indexed="8"/>
        <rFont val="Times New Roman"/>
        <family val="1"/>
        <charset val="204"/>
      </rPr>
      <t>В части доходов, зачисляемых в бюджет муниципального  района,</t>
    </r>
  </si>
  <si>
    <t xml:space="preserve">Перечень </t>
  </si>
  <si>
    <t>главных администраторов источников финансирования дефицита бюджета района</t>
  </si>
  <si>
    <t>Код бюджетной классификации</t>
  </si>
  <si>
    <t>Наименование главного администратора источников финансирования дефицита районного бюджета</t>
  </si>
  <si>
    <t xml:space="preserve">главного администратора  </t>
  </si>
  <si>
    <t>источников финансирования дефицита районного бюджета</t>
  </si>
  <si>
    <t>источников</t>
  </si>
  <si>
    <t>Финансовое управление администрации района</t>
  </si>
  <si>
    <t xml:space="preserve">Кредиты кредитных организаций  в  валюте Российской Федерации                    </t>
  </si>
  <si>
    <t xml:space="preserve">Бюджетные  кредиты  от  других  бюджетов бюджетной системы Российской Федерации в валюте Российской Федерации             </t>
  </si>
  <si>
    <t xml:space="preserve">Прочие источники внутреннего финансирования дефицитов бюджетов       </t>
  </si>
  <si>
    <t>Приложение № 7 к решению</t>
  </si>
  <si>
    <t>Приложение № 8 к решению</t>
  </si>
  <si>
    <t>Приложение № 9 к решению</t>
  </si>
  <si>
    <t>Приложение № 10 к решению</t>
  </si>
  <si>
    <t>Приложение № 11 к решению</t>
  </si>
  <si>
    <t>Приложение № 12 к решению</t>
  </si>
  <si>
    <t>Приложение №18 к решению</t>
  </si>
  <si>
    <t>Приложение № 19 к решению</t>
  </si>
  <si>
    <t>Приложение № 21 к решению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</si>
  <si>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</si>
  <si>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</si>
  <si>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</si>
  <si>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83 5 07 10110</t>
  </si>
  <si>
    <t>83 5 07 10120</t>
  </si>
  <si>
    <t>83 5 07 10130</t>
  </si>
  <si>
    <t>Основное мероприятие  «Организация и проведение комплекса мероприятий по вопросам охраны труда»</t>
  </si>
  <si>
    <t>Подпрограмма "Хранение, комплектование, учет и использование архивных документов, относящихся к муниципальной, федеральной и негосударственной собственности"</t>
  </si>
  <si>
    <t>Основное мероприятие "Осуществление функций муниципального архива"</t>
  </si>
  <si>
    <t>Основное мероприятие  «Создание условий для обеспечения энергосбережения и повышения энергетической эффективности в бюджетной сфере Иркутской области»</t>
  </si>
  <si>
    <t>Подпрограмма «Молодежная политика  Мамско-Чуйского района на 2016-2020 годы»</t>
  </si>
  <si>
    <t>Основное мероприятие «Строительство и реконструкция спортивных сооружений»</t>
  </si>
  <si>
    <t>Основное мероприятие "Обеспечение моболизационной готовности органов управления и организаций к переводу на работу в условиях военного времени"</t>
  </si>
  <si>
    <t>83 Н 00 00000</t>
  </si>
  <si>
    <t>Основное мероприятие "Печать буклетов и листовок на тему безопасности дорожного движения"</t>
  </si>
  <si>
    <t>Подпрограмма «Развитие учреждений дополнительного образования детей в Мамско-Чуйского района на 2016-2020 годы»</t>
  </si>
  <si>
    <t>Подпрограмма « Выполнение норм пожарной безопасности в образовательных учреждениях Мамско-Чуйского района на 2016-2020 годы»</t>
  </si>
  <si>
    <t>Подпрограмма «Развитие системы общего образования в Мамско-Чуйском муниципальном районе на 2016-2020 годы»</t>
  </si>
  <si>
    <t>Подпрограмма «Развитие учреждений дополнительного образования детей Мамско-Чуйского района на 2016-2020 годы»</t>
  </si>
  <si>
    <t>Подпрограмма 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муниципальном районе»</t>
  </si>
  <si>
    <t>Подпрограмма « Повышение безопасности дорожного движения с участием детей»</t>
  </si>
  <si>
    <t>Подпрограмма «Улучшение условий и охраны труда в учреждениях образования Мамско-Чуйского района на 2016-2020 годы»</t>
  </si>
  <si>
    <t>Подпрограмма «  Энергосбережение и повышение энергетической эффективности в учреждениях образования МО "Мамско-Чуйского района" на 2016-2020 годы»</t>
  </si>
  <si>
    <t>Подпрограмма «Совершенствование организации питания обучающихся в образовательных учреждениях, расположенных на территории Мамско-Чуйского района на 2016-2020 годы»</t>
  </si>
  <si>
    <t>Подпрограмма «Развитие дошкольного образования в Мамско-Чуйском районе в 2016-2020 годах»</t>
  </si>
  <si>
    <t>Подпрограмма «Развитие культурно-досуговой деятельности  Мамско-Чуйского района» на 2016-2020 годы</t>
  </si>
  <si>
    <t>Подпрограмма «Развитие библиотечного дела, информационно-библиотечного обслуживания, музейного дела в  Мамско-Чуйском районе» на 2016-2020 годы</t>
  </si>
  <si>
    <t>Подпрограмма «Сохранение и развитие дополнительного образования в сфере музыкального искусства  в  муниципальном образовании "Мамско-Чуйский район"» на 2016-2020 годы</t>
  </si>
  <si>
    <t>Подпрограмма «Улучшение условий и охраны труда в учреждениях культуры и дополнительного образования в сфере музыкального искусства»   на 2016-2020 годы</t>
  </si>
  <si>
    <t>Подпрограмма «Оказание поддержки учреждениям образования, культуры в решении финансово-хозяйственных задач  в  Мамско-Чуйском районе» на 2016-2020 годы</t>
  </si>
  <si>
    <t>Дотации на 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 Иркутской области</t>
  </si>
  <si>
    <t>90420215001050000150</t>
  </si>
  <si>
    <t>90220229999050000150</t>
  </si>
  <si>
    <t>90420229999050000150</t>
  </si>
  <si>
    <t>90120239999050000150</t>
  </si>
  <si>
    <t>90220230022050000150</t>
  </si>
  <si>
    <t>90120230024050000150</t>
  </si>
  <si>
    <t>90220230024050000150</t>
  </si>
  <si>
    <t>Субвенция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</si>
  <si>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Субвенции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</si>
  <si>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</si>
  <si>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90120229999050000150</t>
  </si>
  <si>
    <t>91120225519050000150</t>
  </si>
  <si>
    <t>90420215002050000150</t>
  </si>
  <si>
    <t>90220235120050000150</t>
  </si>
  <si>
    <t>90420240014050000150</t>
  </si>
  <si>
    <t>Иные межбюджетные трансферты</t>
  </si>
  <si>
    <t>00021960010050000150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</si>
  <si>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</si>
  <si>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</si>
  <si>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00020240000000000150</t>
  </si>
  <si>
    <t>Субсидии на 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</si>
  <si>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</si>
  <si>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Плата за выбросы загрязняющих веществ в атмосферный воздух стационарными объектами </t>
  </si>
  <si>
    <t>Подпрограмма "Совершенствование управления муниципальным имуществом, земельными ресурсами муниципального образования Мамско-Чуйского района"</t>
  </si>
  <si>
    <t xml:space="preserve">Основное мероприятие «Сохранность и содержание  муниципального имущества» </t>
  </si>
  <si>
    <t xml:space="preserve">Основное мероприятие «Ремонт муниципального имущества» </t>
  </si>
  <si>
    <t xml:space="preserve">Основное мероприятие «Обеспечение проведения оценки рыночной стоимости в целях предоставления муниципального имущества в аренду по плану приватизации муниципального имущества» </t>
  </si>
  <si>
    <t>84 1 04 00000</t>
  </si>
  <si>
    <t>84 1 00 00000</t>
  </si>
  <si>
    <t>84 2 00 00000</t>
  </si>
  <si>
    <t>Другие вопросы в области жилищно-коммунального хозяйства</t>
  </si>
  <si>
    <t>83 5 05 10220</t>
  </si>
  <si>
    <t>99 9 00 73160</t>
  </si>
  <si>
    <t>83 А 00 00000</t>
  </si>
  <si>
    <t>V. Образование</t>
  </si>
  <si>
    <t xml:space="preserve">VI. Культура, кинематография </t>
  </si>
  <si>
    <t>VII. Здравоохранение</t>
  </si>
  <si>
    <t>VIII. Социальная политика</t>
  </si>
  <si>
    <t>IX. Физическая культура и спорт</t>
  </si>
  <si>
    <t>X. Обслуживание государственного и муниципального долга</t>
  </si>
  <si>
    <t>XI. Межбюджетные трансферты</t>
  </si>
  <si>
    <t>Строительство спортивно-оздоровительного комплекса в п.Мама (софинансирование)</t>
  </si>
  <si>
    <t>82 4 04 10810</t>
  </si>
  <si>
    <t>Организация проведения участия учеников ДМШ в конкурсах и фестивалях различных уровней</t>
  </si>
  <si>
    <t xml:space="preserve"> Мамско-Чуйского района на 2019 год</t>
  </si>
  <si>
    <t xml:space="preserve"> Мамско-Чуйского района на 2020-2021 годы</t>
  </si>
  <si>
    <t>условно-утвержденные расходы</t>
  </si>
  <si>
    <t>20219999050000150</t>
  </si>
  <si>
    <t>20229999050000150</t>
  </si>
  <si>
    <t>20230024050000150</t>
  </si>
  <si>
    <t>20239999050000150</t>
  </si>
  <si>
    <t>20249999050000150</t>
  </si>
  <si>
    <t>21960010050000150</t>
  </si>
  <si>
    <t>20220051050000150</t>
  </si>
  <si>
    <t>Комитет по управлению муниципальным имуществом муниципального образования Мамско-Чуйского района</t>
  </si>
  <si>
    <t>20220077050000150</t>
  </si>
  <si>
    <t>20235120050000150</t>
  </si>
  <si>
    <t>20230022050000150</t>
  </si>
  <si>
    <t>20240014050000150</t>
  </si>
  <si>
    <t>20215001050000150</t>
  </si>
  <si>
    <t>20215002050000150</t>
  </si>
  <si>
    <t>20245144050000150</t>
  </si>
  <si>
    <t>20225519050000150</t>
  </si>
  <si>
    <t>21805010050000150</t>
  </si>
  <si>
    <t>20805000050000150</t>
  </si>
  <si>
    <t>Основное мероприятие  «Обеспечение деятельности единой диспетчерской службы  администрации Мамско-Чуйского района»</t>
  </si>
  <si>
    <t>Подпрограмма "Мобилизационная подготовка Мамско-Чуйского района на 2017-2020 годы"</t>
  </si>
  <si>
    <t>Основное мероприятие "Получение аттестата соответствия объекта информации "АРМ" спецчасть"</t>
  </si>
  <si>
    <t>83 8 11 10220</t>
  </si>
  <si>
    <t>83 8 12 00000</t>
  </si>
  <si>
    <t>83 8 12 10220</t>
  </si>
  <si>
    <t>Основное мероприятие "Защита сведений, составляющих государственную тайну, в соответствии с законодательством Российской Федерации о государственной тайне, нормативными правовыми актами РФ, обеспечение предотвращения несанкционировпнного доступа к секретной информации"</t>
  </si>
  <si>
    <t>Основное мероприятие"Координация деятельности по преобразованию среды жизнедеятельности в доступную для инвалидов и контроль за соблюдением нормативных требований в части обеспечения их доступа к объектам социальной инфраструктуры и услуг в приоритетных сферах жизнедеятельности инвалидов и других МГН в МО Мамско-Чуйского района"</t>
  </si>
  <si>
    <t>83 И 24 10990</t>
  </si>
  <si>
    <t>Основное мероприятие "Работа с населением по формированию позитивного общественного мнения в отношении проблем обеспечения доступной среды жизнедеятельности для инвалидов и других МГН"</t>
  </si>
  <si>
    <t>83 И 24 0000</t>
  </si>
  <si>
    <t>83 И 25 0000</t>
  </si>
  <si>
    <t>83 И 25 10990</t>
  </si>
  <si>
    <t>83 П 20 00000</t>
  </si>
  <si>
    <t>Подпрограмма "Формирование законопослушного поведения участников дорожного движения в Мамско-Чуйском районе на 2018-2020 годы"</t>
  </si>
  <si>
    <t>83 Б 26 10220</t>
  </si>
  <si>
    <t>83 Б 00 00000</t>
  </si>
  <si>
    <t>83 Б 26 00000</t>
  </si>
  <si>
    <t>Подпрограмма "Хранение, комплектование, учет и использование архивных документов, относящихся к муниципальной, федеральной и негосударственной собственности на 2018-2020 годы"</t>
  </si>
  <si>
    <t>Основное мероприятие "Осуществление функций архивного отдела администрации муниципального образования"</t>
  </si>
  <si>
    <t>83 А 27 00000</t>
  </si>
  <si>
    <t>83 А 27 10110</t>
  </si>
  <si>
    <t>83 А 27 10120</t>
  </si>
  <si>
    <t>83 А 2710250</t>
  </si>
  <si>
    <t>83 А 27 10250</t>
  </si>
  <si>
    <t>Основное мероприятие "Организация и проведение комплекса мероприятий по противодействию употребления наркотических и психотропных веществ"</t>
  </si>
  <si>
    <t>Подпрограмма «Профилактика ВИЧ-инфекции на территории Мамско-Чуйского района на 2017-2019 годы»</t>
  </si>
  <si>
    <t>83 Ч 00 00000</t>
  </si>
  <si>
    <t>Основное мероприятие "Организация и проведение комплекса мероприятий по профилактике ВИЧ"</t>
  </si>
  <si>
    <t>83 Ч 28 00000</t>
  </si>
  <si>
    <t>83 Ч 28 10990</t>
  </si>
  <si>
    <t>84 2 01 00000</t>
  </si>
  <si>
    <t>84 2 01 10460</t>
  </si>
  <si>
    <t>84 2 02 00000</t>
  </si>
  <si>
    <t>84 2 02 10460</t>
  </si>
  <si>
    <t>84 2 03 00000</t>
  </si>
  <si>
    <t>84 2 03 10460</t>
  </si>
  <si>
    <t>83 И 24 00000</t>
  </si>
  <si>
    <t>Основное мероприятие «Корректировка действующих и подготовка новых документов территориального планирования Мамско-Чуйского района»</t>
  </si>
  <si>
    <t>83 П 20 10990</t>
  </si>
  <si>
    <r>
      <rPr>
        <b/>
        <sz val="10"/>
        <color indexed="8"/>
        <rFont val="Times New Roman"/>
        <family val="1"/>
        <charset val="204"/>
      </rPr>
      <t>Основное 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b/>
        <sz val="10"/>
        <color indexed="8"/>
        <rFont val="Times New Roman"/>
        <family val="1"/>
        <charset val="204"/>
      </rPr>
      <t>Подготовка документов, нормативов градостроительного проектирования Мамско-Чуйского района"</t>
    </r>
  </si>
  <si>
    <t>83 П 21 00000</t>
  </si>
  <si>
    <t>83 П 21 10990</t>
  </si>
  <si>
    <t>Основное мероприятие "Подготовка проектов планировок территорний"</t>
  </si>
  <si>
    <r>
      <rPr>
        <b/>
        <sz val="10"/>
        <color indexed="8"/>
        <rFont val="Times New Roman"/>
        <family val="1"/>
        <charset val="204"/>
      </rPr>
      <t>Основное 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b/>
        <sz val="10"/>
        <color indexed="8"/>
        <rFont val="Times New Roman"/>
        <family val="1"/>
        <charset val="204"/>
      </rPr>
      <t>Постановка документов о кадастровом учете границ населенных пунктов и границ территориальных зон района"</t>
    </r>
  </si>
  <si>
    <t>83 П 22 10990</t>
  </si>
  <si>
    <t>83 П 22 00000</t>
  </si>
  <si>
    <t>83 П 23 00000</t>
  </si>
  <si>
    <t>83 П 23 10990</t>
  </si>
  <si>
    <t>84 1 01 00000</t>
  </si>
  <si>
    <t>Муниципальная программа  «Повышение качества управления муниципальным имуществом муниципального образования Мамско-Чуйского района» на 2018-2022 годы</t>
  </si>
  <si>
    <t>Подпрограмма "Совершенствование управления муниципальным имуществом, земельными ресурсами муниципального образования Мамско-Чуйского района" на 2018-2022 годы</t>
  </si>
  <si>
    <t>Подпрограмма "Совершенствование управления муниципальным имуществом, земельными ресурсами муниципального образования Мамско-Чуйского района"на 2018-2022 годы</t>
  </si>
  <si>
    <t>84 1 01 10110</t>
  </si>
  <si>
    <t>84 1 01 10120</t>
  </si>
  <si>
    <t>84 1 01 10130</t>
  </si>
  <si>
    <t>84 1 01 10250</t>
  </si>
  <si>
    <t xml:space="preserve">Основное мероприятие «Обеспечение функционирования уполномоченного органа по управлению муниципальным имуществом Мамско-Чуйского района» </t>
  </si>
  <si>
    <t>Подпрограмма "Сохранность, содержание и ремонт муниципального имущества муниципального образования Мамско-Чуйского района"на 2018-2022 годы</t>
  </si>
  <si>
    <t xml:space="preserve"> направлениям деятельности) и видам расходов классификации расходов  муниципального образования Мамско-Чуйского района </t>
  </si>
  <si>
    <t>Распределение  бюджетных ассигнований по  целевым статьям (муниципальным программам и непрограммным</t>
  </si>
  <si>
    <t xml:space="preserve">Распределение  бюджетных ассигнований   муниципального образования Мамско-Чуйского района на 2019 год по разделам, подразделам  классификации расходов бюджетов РФ </t>
  </si>
  <si>
    <t xml:space="preserve">Распределение  бюджетных ассигнований   муниципального образования Мамско-Чуйского района на 2020-2021 годы по разделам, подразделам  классификации расходов бюджетов РФ </t>
  </si>
  <si>
    <t xml:space="preserve">Перечень главных администраторов доходов бюджета  муниципального образования Мамско-Чуйского района </t>
  </si>
  <si>
    <t>Прогнозируемые доходы бюджета  муниципального образования Мамско-Чуйского района на 2019 год (тыс. руб.)</t>
  </si>
  <si>
    <t>Прогнозируемые доходы бюджета  муниципального образования Мамско-Чуйского района на 2020-2021 годы (тыс. руб.)</t>
  </si>
  <si>
    <t xml:space="preserve"> муниципального образования Мамско-Чуйского района на 2019 год</t>
  </si>
  <si>
    <t xml:space="preserve">  муниципального образования Мамско-Чуйского района на 2020-2021 годы</t>
  </si>
  <si>
    <t xml:space="preserve">  муниципального образования Мамско-Чуйского района на 2019 год </t>
  </si>
  <si>
    <t xml:space="preserve">  муниципального образования Мамско-Чуйского района на 2020 год </t>
  </si>
  <si>
    <t xml:space="preserve">  муниципального образования Мамско-Чуйского района на 2021 год </t>
  </si>
  <si>
    <t>Ведомственная структура расходов бюджета</t>
  </si>
  <si>
    <t xml:space="preserve">муниципального образования Мамско-Чуйского района на 2019 год (по главным распорядителям средств районного бюджета, </t>
  </si>
  <si>
    <t>разделам, подразделам, целевым статьям (муниципальным программам муниципального образования Мамско-Чуйского района</t>
  </si>
  <si>
    <t>и непронраммным направлениям деятельности), группам видов расходов классификации расходов бюджетов)</t>
  </si>
  <si>
    <t xml:space="preserve">муниципального образования Мамско-Чуйского района на плановый период 2020 и 2021 годов (по главным распорядителям средств районного бюджета,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</si>
</sst>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6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3" xfId="0" applyNumberFormat="1" applyFont="1" applyBorder="1" applyAlignment="1">
      <alignment horizontal="justify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0" fillId="0" borderId="0" xfId="0" applyBorder="1"/>
    <xf numFmtId="0" fontId="3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2" fontId="10" fillId="2" borderId="6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2" fontId="10" fillId="2" borderId="8" xfId="0" applyNumberFormat="1" applyFont="1" applyFill="1" applyBorder="1" applyAlignment="1">
      <alignment horizontal="left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 wrapText="1"/>
    </xf>
    <xf numFmtId="0" fontId="13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/>
    </xf>
    <xf numFmtId="0" fontId="13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justify" wrapText="1"/>
    </xf>
    <xf numFmtId="49" fontId="6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6" fillId="0" borderId="2" xfId="0" applyFont="1" applyFill="1" applyBorder="1" applyAlignment="1">
      <alignment horizontal="justify" wrapText="1"/>
    </xf>
    <xf numFmtId="0" fontId="16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wrapText="1"/>
    </xf>
    <xf numFmtId="49" fontId="16" fillId="0" borderId="3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wrapText="1"/>
    </xf>
    <xf numFmtId="0" fontId="5" fillId="4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justify" wrapText="1"/>
    </xf>
    <xf numFmtId="0" fontId="17" fillId="0" borderId="0" xfId="0" applyFont="1"/>
    <xf numFmtId="0" fontId="3" fillId="0" borderId="7" xfId="0" applyFont="1" applyBorder="1" applyAlignment="1">
      <alignment horizontal="center" wrapText="1"/>
    </xf>
    <xf numFmtId="0" fontId="18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7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/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2" fillId="0" borderId="2" xfId="0" applyFont="1" applyBorder="1" applyAlignment="1">
      <alignment horizontal="center" wrapText="1"/>
    </xf>
    <xf numFmtId="164" fontId="22" fillId="0" borderId="2" xfId="0" applyNumberFormat="1" applyFont="1" applyBorder="1" applyAlignment="1">
      <alignment horizontal="center" wrapText="1"/>
    </xf>
    <xf numFmtId="164" fontId="22" fillId="0" borderId="2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wrapText="1"/>
    </xf>
    <xf numFmtId="0" fontId="3" fillId="0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2" fillId="0" borderId="2" xfId="0" applyNumberFormat="1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left"/>
    </xf>
    <xf numFmtId="0" fontId="3" fillId="0" borderId="21" xfId="0" applyFont="1" applyFill="1" applyBorder="1" applyAlignment="1">
      <alignment wrapText="1"/>
    </xf>
    <xf numFmtId="49" fontId="3" fillId="0" borderId="14" xfId="0" applyNumberFormat="1" applyFont="1" applyFill="1" applyBorder="1" applyAlignment="1"/>
    <xf numFmtId="49" fontId="3" fillId="0" borderId="20" xfId="0" applyNumberFormat="1" applyFont="1" applyFill="1" applyBorder="1" applyAlignment="1"/>
    <xf numFmtId="0" fontId="3" fillId="0" borderId="13" xfId="0" applyFont="1" applyFill="1" applyBorder="1" applyAlignment="1"/>
    <xf numFmtId="0" fontId="3" fillId="0" borderId="19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3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justify"/>
    </xf>
    <xf numFmtId="0" fontId="2" fillId="0" borderId="1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/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1" fontId="2" fillId="0" borderId="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14" fontId="0" fillId="0" borderId="0" xfId="0" applyNumberFormat="1" applyFill="1"/>
    <xf numFmtId="164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justify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horizontal="center" wrapText="1"/>
    </xf>
    <xf numFmtId="49" fontId="2" fillId="6" borderId="3" xfId="0" applyNumberFormat="1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justify" wrapText="1"/>
    </xf>
    <xf numFmtId="164" fontId="0" fillId="0" borderId="0" xfId="0" applyNumberFormat="1"/>
    <xf numFmtId="0" fontId="5" fillId="7" borderId="2" xfId="0" applyFont="1" applyFill="1" applyBorder="1" applyAlignment="1">
      <alignment horizontal="justify" vertical="center" wrapText="1"/>
    </xf>
    <xf numFmtId="2" fontId="22" fillId="0" borderId="2" xfId="0" applyNumberFormat="1" applyFont="1" applyBorder="1" applyAlignment="1">
      <alignment horizontal="center" vertical="top" wrapText="1"/>
    </xf>
    <xf numFmtId="2" fontId="2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Fill="1" applyBorder="1"/>
    <xf numFmtId="49" fontId="2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6" fillId="0" borderId="6" xfId="0" applyFont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49" fontId="3" fillId="5" borderId="3" xfId="0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0" fillId="0" borderId="0" xfId="0" applyBorder="1"/>
    <xf numFmtId="0" fontId="0" fillId="0" borderId="22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topLeftCell="A58" workbookViewId="0">
      <selection activeCell="G70" sqref="G70"/>
    </sheetView>
  </sheetViews>
  <sheetFormatPr defaultColWidth="9.140625" defaultRowHeight="15" x14ac:dyDescent="0.25"/>
  <cols>
    <col min="1" max="1" width="96.140625" style="20" customWidth="1"/>
    <col min="2" max="2" width="9.28515625" style="20" customWidth="1"/>
    <col min="3" max="3" width="9.85546875" style="20" customWidth="1"/>
    <col min="4" max="4" width="9.28515625" style="20" customWidth="1"/>
    <col min="5" max="5" width="7.7109375" style="20" customWidth="1"/>
    <col min="6" max="16384" width="9.140625" style="20"/>
  </cols>
  <sheetData>
    <row r="1" spans="1:4" x14ac:dyDescent="0.25">
      <c r="D1" s="19" t="s">
        <v>464</v>
      </c>
    </row>
    <row r="2" spans="1:4" x14ac:dyDescent="0.25">
      <c r="D2" s="19" t="s">
        <v>465</v>
      </c>
    </row>
    <row r="3" spans="1:4" x14ac:dyDescent="0.25">
      <c r="D3" s="19" t="s">
        <v>658</v>
      </c>
    </row>
    <row r="4" spans="1:4" ht="15.75" thickBot="1" x14ac:dyDescent="0.3">
      <c r="A4" s="386" t="s">
        <v>944</v>
      </c>
      <c r="B4" s="386"/>
      <c r="C4" s="386"/>
      <c r="D4" s="386"/>
    </row>
    <row r="5" spans="1:4" ht="15.75" thickBot="1" x14ac:dyDescent="0.3">
      <c r="A5" s="26" t="s">
        <v>466</v>
      </c>
      <c r="B5" s="370" t="s">
        <v>467</v>
      </c>
      <c r="C5" s="371"/>
      <c r="D5" s="26" t="s">
        <v>468</v>
      </c>
    </row>
    <row r="6" spans="1:4" ht="15.75" thickBot="1" x14ac:dyDescent="0.3">
      <c r="A6" s="194" t="s">
        <v>469</v>
      </c>
      <c r="B6" s="378" t="s">
        <v>416</v>
      </c>
      <c r="C6" s="379"/>
      <c r="D6" s="146">
        <f>D7+D13+D19</f>
        <v>36711</v>
      </c>
    </row>
    <row r="7" spans="1:4" ht="15.75" thickBot="1" x14ac:dyDescent="0.3">
      <c r="A7" s="194" t="s">
        <v>470</v>
      </c>
      <c r="B7" s="378" t="s">
        <v>417</v>
      </c>
      <c r="C7" s="379"/>
      <c r="D7" s="146">
        <f>D8</f>
        <v>33011</v>
      </c>
    </row>
    <row r="8" spans="1:4" ht="15.75" thickBot="1" x14ac:dyDescent="0.3">
      <c r="A8" s="195" t="s">
        <v>471</v>
      </c>
      <c r="B8" s="373" t="s">
        <v>418</v>
      </c>
      <c r="C8" s="377"/>
      <c r="D8" s="145">
        <f>D9+D10+D11+D12</f>
        <v>33011</v>
      </c>
    </row>
    <row r="9" spans="1:4" ht="37.5" thickBot="1" x14ac:dyDescent="0.3">
      <c r="A9" s="196" t="s">
        <v>446</v>
      </c>
      <c r="B9" s="373" t="s">
        <v>437</v>
      </c>
      <c r="C9" s="377"/>
      <c r="D9" s="145">
        <f>32369+455</f>
        <v>32824</v>
      </c>
    </row>
    <row r="10" spans="1:4" ht="49.5" thickBot="1" x14ac:dyDescent="0.3">
      <c r="A10" s="196" t="s">
        <v>447</v>
      </c>
      <c r="B10" s="373" t="s">
        <v>438</v>
      </c>
      <c r="C10" s="377"/>
      <c r="D10" s="145">
        <v>22</v>
      </c>
    </row>
    <row r="11" spans="1:4" ht="25.5" thickBot="1" x14ac:dyDescent="0.3">
      <c r="A11" s="195" t="s">
        <v>448</v>
      </c>
      <c r="B11" s="373" t="s">
        <v>237</v>
      </c>
      <c r="C11" s="377"/>
      <c r="D11" s="145">
        <v>5</v>
      </c>
    </row>
    <row r="12" spans="1:4" ht="36.75" thickBot="1" x14ac:dyDescent="0.3">
      <c r="A12" s="197" t="s">
        <v>657</v>
      </c>
      <c r="B12" s="373" t="s">
        <v>238</v>
      </c>
      <c r="C12" s="377"/>
      <c r="D12" s="145">
        <v>160</v>
      </c>
    </row>
    <row r="13" spans="1:4" ht="15.75" thickBot="1" x14ac:dyDescent="0.3">
      <c r="A13" s="194" t="s">
        <v>472</v>
      </c>
      <c r="B13" s="378" t="s">
        <v>419</v>
      </c>
      <c r="C13" s="379"/>
      <c r="D13" s="146">
        <f>D14+D17</f>
        <v>2905</v>
      </c>
    </row>
    <row r="14" spans="1:4" ht="15.75" thickBot="1" x14ac:dyDescent="0.3">
      <c r="A14" s="198" t="s">
        <v>439</v>
      </c>
      <c r="B14" s="378" t="s">
        <v>440</v>
      </c>
      <c r="C14" s="379"/>
      <c r="D14" s="146">
        <f>D15+D16</f>
        <v>902</v>
      </c>
    </row>
    <row r="15" spans="1:4" ht="15.75" thickBot="1" x14ac:dyDescent="0.3">
      <c r="A15" s="195" t="s">
        <v>449</v>
      </c>
      <c r="B15" s="373" t="s">
        <v>441</v>
      </c>
      <c r="C15" s="385"/>
      <c r="D15" s="145">
        <v>761</v>
      </c>
    </row>
    <row r="16" spans="1:4" ht="25.5" thickBot="1" x14ac:dyDescent="0.3">
      <c r="A16" s="195" t="s">
        <v>656</v>
      </c>
      <c r="B16" s="373" t="s">
        <v>442</v>
      </c>
      <c r="C16" s="385"/>
      <c r="D16" s="145">
        <v>141</v>
      </c>
    </row>
    <row r="17" spans="1:4" ht="15.75" thickBot="1" x14ac:dyDescent="0.3">
      <c r="A17" s="194" t="s">
        <v>473</v>
      </c>
      <c r="B17" s="378" t="s">
        <v>461</v>
      </c>
      <c r="C17" s="379"/>
      <c r="D17" s="146">
        <f>D18</f>
        <v>2003</v>
      </c>
    </row>
    <row r="18" spans="1:4" ht="15.75" thickBot="1" x14ac:dyDescent="0.3">
      <c r="A18" s="195" t="s">
        <v>473</v>
      </c>
      <c r="B18" s="373" t="s">
        <v>420</v>
      </c>
      <c r="C18" s="377"/>
      <c r="D18" s="145">
        <v>2003</v>
      </c>
    </row>
    <row r="19" spans="1:4" ht="15.75" thickBot="1" x14ac:dyDescent="0.3">
      <c r="A19" s="194" t="s">
        <v>474</v>
      </c>
      <c r="B19" s="378" t="s">
        <v>421</v>
      </c>
      <c r="C19" s="384"/>
      <c r="D19" s="146">
        <f>D20+D22</f>
        <v>795</v>
      </c>
    </row>
    <row r="20" spans="1:4" ht="15.75" thickBot="1" x14ac:dyDescent="0.3">
      <c r="A20" s="194" t="s">
        <v>655</v>
      </c>
      <c r="B20" s="378" t="s">
        <v>654</v>
      </c>
      <c r="C20" s="384"/>
      <c r="D20" s="146">
        <f>D21</f>
        <v>600</v>
      </c>
    </row>
    <row r="21" spans="1:4" ht="25.5" thickBot="1" x14ac:dyDescent="0.3">
      <c r="A21" s="195" t="s">
        <v>450</v>
      </c>
      <c r="B21" s="373" t="s">
        <v>652</v>
      </c>
      <c r="C21" s="374"/>
      <c r="D21" s="145">
        <v>600</v>
      </c>
    </row>
    <row r="22" spans="1:4" ht="25.5" thickBot="1" x14ac:dyDescent="0.3">
      <c r="A22" s="194" t="s">
        <v>451</v>
      </c>
      <c r="B22" s="378" t="s">
        <v>653</v>
      </c>
      <c r="C22" s="384"/>
      <c r="D22" s="146">
        <f>D23</f>
        <v>195</v>
      </c>
    </row>
    <row r="23" spans="1:4" ht="25.5" thickBot="1" x14ac:dyDescent="0.3">
      <c r="A23" s="195" t="s">
        <v>206</v>
      </c>
      <c r="B23" s="373" t="s">
        <v>462</v>
      </c>
      <c r="C23" s="374"/>
      <c r="D23" s="145">
        <v>195</v>
      </c>
    </row>
    <row r="24" spans="1:4" ht="15.75" thickBot="1" x14ac:dyDescent="0.3">
      <c r="A24" s="194" t="s">
        <v>475</v>
      </c>
      <c r="B24" s="378" t="s">
        <v>416</v>
      </c>
      <c r="C24" s="384"/>
      <c r="D24" s="146">
        <f>D25+D33+D39+D45+D56+D31</f>
        <v>9011.2000000000007</v>
      </c>
    </row>
    <row r="25" spans="1:4" ht="25.5" thickBot="1" x14ac:dyDescent="0.3">
      <c r="A25" s="199" t="s">
        <v>476</v>
      </c>
      <c r="B25" s="200" t="s">
        <v>407</v>
      </c>
      <c r="C25" s="201"/>
      <c r="D25" s="202">
        <f>D26</f>
        <v>1421.2</v>
      </c>
    </row>
    <row r="26" spans="1:4" ht="37.5" thickBot="1" x14ac:dyDescent="0.3">
      <c r="A26" s="196" t="s">
        <v>452</v>
      </c>
      <c r="B26" s="373" t="s">
        <v>422</v>
      </c>
      <c r="C26" s="374"/>
      <c r="D26" s="145">
        <f>D27+D30</f>
        <v>1421.2</v>
      </c>
    </row>
    <row r="27" spans="1:4" ht="25.5" thickBot="1" x14ac:dyDescent="0.3">
      <c r="A27" s="195" t="s">
        <v>453</v>
      </c>
      <c r="B27" s="373" t="s">
        <v>423</v>
      </c>
      <c r="C27" s="374"/>
      <c r="D27" s="145">
        <f>D28+D29</f>
        <v>482.70000000000005</v>
      </c>
    </row>
    <row r="28" spans="1:4" ht="37.5" thickBot="1" x14ac:dyDescent="0.3">
      <c r="A28" s="196" t="s">
        <v>651</v>
      </c>
      <c r="B28" s="373" t="s">
        <v>424</v>
      </c>
      <c r="C28" s="374"/>
      <c r="D28" s="145">
        <v>283.10000000000002</v>
      </c>
    </row>
    <row r="29" spans="1:4" ht="37.5" thickBot="1" x14ac:dyDescent="0.3">
      <c r="A29" s="196" t="s">
        <v>454</v>
      </c>
      <c r="B29" s="373" t="s">
        <v>443</v>
      </c>
      <c r="C29" s="374"/>
      <c r="D29" s="145">
        <v>199.6</v>
      </c>
    </row>
    <row r="30" spans="1:4" ht="25.5" thickBot="1" x14ac:dyDescent="0.3">
      <c r="A30" s="195" t="s">
        <v>455</v>
      </c>
      <c r="B30" s="373" t="s">
        <v>425</v>
      </c>
      <c r="C30" s="374"/>
      <c r="D30" s="145">
        <v>938.5</v>
      </c>
    </row>
    <row r="31" spans="1:4" ht="15.75" thickBot="1" x14ac:dyDescent="0.3">
      <c r="A31" s="194" t="s">
        <v>638</v>
      </c>
      <c r="B31" s="378" t="s">
        <v>637</v>
      </c>
      <c r="C31" s="384"/>
      <c r="D31" s="146">
        <f>D32</f>
        <v>0</v>
      </c>
    </row>
    <row r="32" spans="1:4" ht="37.5" thickBot="1" x14ac:dyDescent="0.3">
      <c r="A32" s="196" t="s">
        <v>836</v>
      </c>
      <c r="B32" s="373" t="s">
        <v>404</v>
      </c>
      <c r="C32" s="374"/>
      <c r="D32" s="145">
        <v>0</v>
      </c>
    </row>
    <row r="33" spans="1:4" ht="15.75" thickBot="1" x14ac:dyDescent="0.3">
      <c r="A33" s="203" t="s">
        <v>477</v>
      </c>
      <c r="B33" s="378" t="s">
        <v>426</v>
      </c>
      <c r="C33" s="384"/>
      <c r="D33" s="190">
        <f>D34</f>
        <v>60</v>
      </c>
    </row>
    <row r="34" spans="1:4" ht="15.75" thickBot="1" x14ac:dyDescent="0.3">
      <c r="A34" s="204" t="s">
        <v>478</v>
      </c>
      <c r="B34" s="373" t="s">
        <v>444</v>
      </c>
      <c r="C34" s="374"/>
      <c r="D34" s="146">
        <f>D35+D36+D37+D38</f>
        <v>60</v>
      </c>
    </row>
    <row r="35" spans="1:4" ht="15.75" thickBot="1" x14ac:dyDescent="0.3">
      <c r="A35" s="205" t="s">
        <v>837</v>
      </c>
      <c r="B35" s="373" t="s">
        <v>631</v>
      </c>
      <c r="C35" s="374"/>
      <c r="D35" s="145">
        <v>30</v>
      </c>
    </row>
    <row r="36" spans="1:4" ht="15.75" thickBot="1" x14ac:dyDescent="0.3">
      <c r="A36" s="205" t="s">
        <v>635</v>
      </c>
      <c r="B36" s="373" t="s">
        <v>632</v>
      </c>
      <c r="C36" s="374"/>
      <c r="D36" s="145">
        <v>0.5</v>
      </c>
    </row>
    <row r="37" spans="1:4" ht="15.75" thickBot="1" x14ac:dyDescent="0.3">
      <c r="A37" s="205" t="s">
        <v>636</v>
      </c>
      <c r="B37" s="373" t="s">
        <v>633</v>
      </c>
      <c r="C37" s="374"/>
      <c r="D37" s="145">
        <v>29</v>
      </c>
    </row>
    <row r="38" spans="1:4" ht="15.75" thickBot="1" x14ac:dyDescent="0.3">
      <c r="A38" s="205" t="s">
        <v>571</v>
      </c>
      <c r="B38" s="373" t="s">
        <v>634</v>
      </c>
      <c r="C38" s="374"/>
      <c r="D38" s="145">
        <v>0.5</v>
      </c>
    </row>
    <row r="39" spans="1:4" ht="15.75" thickBot="1" x14ac:dyDescent="0.3">
      <c r="A39" s="194" t="s">
        <v>457</v>
      </c>
      <c r="B39" s="378" t="s">
        <v>427</v>
      </c>
      <c r="C39" s="384"/>
      <c r="D39" s="191">
        <f>D40</f>
        <v>6205</v>
      </c>
    </row>
    <row r="40" spans="1:4" ht="15.75" thickBot="1" x14ac:dyDescent="0.3">
      <c r="A40" s="194" t="s">
        <v>630</v>
      </c>
      <c r="B40" s="378" t="s">
        <v>629</v>
      </c>
      <c r="C40" s="384"/>
      <c r="D40" s="191">
        <f>D41+D42+D43+D44</f>
        <v>6205</v>
      </c>
    </row>
    <row r="41" spans="1:4" ht="15.75" thickBot="1" x14ac:dyDescent="0.3">
      <c r="A41" s="195" t="s">
        <v>207</v>
      </c>
      <c r="B41" s="373" t="s">
        <v>428</v>
      </c>
      <c r="C41" s="374"/>
      <c r="D41" s="145">
        <v>4419</v>
      </c>
    </row>
    <row r="42" spans="1:4" ht="15.75" thickBot="1" x14ac:dyDescent="0.3">
      <c r="A42" s="195" t="s">
        <v>207</v>
      </c>
      <c r="B42" s="373" t="s">
        <v>429</v>
      </c>
      <c r="C42" s="374"/>
      <c r="D42" s="145">
        <v>236</v>
      </c>
    </row>
    <row r="43" spans="1:4" ht="15.75" thickBot="1" x14ac:dyDescent="0.3">
      <c r="A43" s="195" t="s">
        <v>207</v>
      </c>
      <c r="B43" s="373" t="s">
        <v>430</v>
      </c>
      <c r="C43" s="374"/>
      <c r="D43" s="145">
        <v>1000</v>
      </c>
    </row>
    <row r="44" spans="1:4" ht="15.75" thickBot="1" x14ac:dyDescent="0.3">
      <c r="A44" s="195" t="s">
        <v>207</v>
      </c>
      <c r="B44" s="373" t="s">
        <v>431</v>
      </c>
      <c r="C44" s="374"/>
      <c r="D44" s="145">
        <v>550</v>
      </c>
    </row>
    <row r="45" spans="1:4" ht="15.75" thickBot="1" x14ac:dyDescent="0.3">
      <c r="A45" s="194" t="s">
        <v>479</v>
      </c>
      <c r="B45" s="378" t="s">
        <v>432</v>
      </c>
      <c r="C45" s="384"/>
      <c r="D45" s="146">
        <f>SUM(D46:D55)</f>
        <v>1225</v>
      </c>
    </row>
    <row r="46" spans="1:4" ht="37.5" thickBot="1" x14ac:dyDescent="0.3">
      <c r="A46" s="196" t="s">
        <v>639</v>
      </c>
      <c r="B46" s="373" t="s">
        <v>640</v>
      </c>
      <c r="C46" s="374"/>
      <c r="D46" s="145">
        <v>2</v>
      </c>
    </row>
    <row r="47" spans="1:4" ht="25.5" thickBot="1" x14ac:dyDescent="0.3">
      <c r="A47" s="195" t="s">
        <v>642</v>
      </c>
      <c r="B47" s="373" t="s">
        <v>641</v>
      </c>
      <c r="C47" s="374"/>
      <c r="D47" s="145">
        <v>0</v>
      </c>
    </row>
    <row r="48" spans="1:4" ht="25.5" thickBot="1" x14ac:dyDescent="0.3">
      <c r="A48" s="195" t="s">
        <v>644</v>
      </c>
      <c r="B48" s="373" t="s">
        <v>643</v>
      </c>
      <c r="C48" s="374"/>
      <c r="D48" s="145">
        <v>281</v>
      </c>
    </row>
    <row r="49" spans="1:4" ht="15.75" thickBot="1" x14ac:dyDescent="0.3">
      <c r="A49" s="195" t="s">
        <v>254</v>
      </c>
      <c r="B49" s="373" t="s">
        <v>253</v>
      </c>
      <c r="C49" s="374"/>
      <c r="D49" s="145">
        <v>0</v>
      </c>
    </row>
    <row r="50" spans="1:4" ht="25.5" thickBot="1" x14ac:dyDescent="0.3">
      <c r="A50" s="195" t="s">
        <v>208</v>
      </c>
      <c r="B50" s="373" t="s">
        <v>252</v>
      </c>
      <c r="C50" s="374"/>
      <c r="D50" s="145">
        <v>0</v>
      </c>
    </row>
    <row r="51" spans="1:4" ht="25.5" thickBot="1" x14ac:dyDescent="0.3">
      <c r="A51" s="195" t="s">
        <v>458</v>
      </c>
      <c r="B51" s="373" t="s">
        <v>463</v>
      </c>
      <c r="C51" s="374"/>
      <c r="D51" s="145">
        <v>12</v>
      </c>
    </row>
    <row r="52" spans="1:4" ht="25.5" thickBot="1" x14ac:dyDescent="0.3">
      <c r="A52" s="195" t="s">
        <v>646</v>
      </c>
      <c r="B52" s="373" t="s">
        <v>645</v>
      </c>
      <c r="C52" s="374"/>
      <c r="D52" s="145">
        <v>2</v>
      </c>
    </row>
    <row r="53" spans="1:4" ht="25.5" thickBot="1" x14ac:dyDescent="0.3">
      <c r="A53" s="195" t="s">
        <v>459</v>
      </c>
      <c r="B53" s="373" t="s">
        <v>647</v>
      </c>
      <c r="C53" s="374"/>
      <c r="D53" s="145">
        <v>15</v>
      </c>
    </row>
    <row r="54" spans="1:4" ht="15.75" thickBot="1" x14ac:dyDescent="0.3">
      <c r="A54" s="195" t="s">
        <v>649</v>
      </c>
      <c r="B54" s="373" t="s">
        <v>648</v>
      </c>
      <c r="C54" s="374"/>
      <c r="D54" s="145">
        <v>9</v>
      </c>
    </row>
    <row r="55" spans="1:4" ht="25.5" thickBot="1" x14ac:dyDescent="0.3">
      <c r="A55" s="195" t="s">
        <v>460</v>
      </c>
      <c r="B55" s="375" t="s">
        <v>650</v>
      </c>
      <c r="C55" s="389"/>
      <c r="D55" s="145">
        <v>904</v>
      </c>
    </row>
    <row r="56" spans="1:4" ht="15.75" thickBot="1" x14ac:dyDescent="0.3">
      <c r="A56" s="194" t="s">
        <v>480</v>
      </c>
      <c r="B56" s="373" t="s">
        <v>445</v>
      </c>
      <c r="C56" s="374"/>
      <c r="D56" s="146">
        <v>100</v>
      </c>
    </row>
    <row r="57" spans="1:4" ht="15.75" thickBot="1" x14ac:dyDescent="0.3">
      <c r="A57" s="29" t="s">
        <v>481</v>
      </c>
      <c r="B57" s="378" t="s">
        <v>416</v>
      </c>
      <c r="C57" s="384"/>
      <c r="D57" s="265">
        <f>D6+D24</f>
        <v>45722.2</v>
      </c>
    </row>
    <row r="58" spans="1:4" ht="15.75" customHeight="1" thickBot="1" x14ac:dyDescent="0.3">
      <c r="A58" s="29" t="s">
        <v>494</v>
      </c>
      <c r="B58" s="366" t="s">
        <v>433</v>
      </c>
      <c r="C58" s="387"/>
      <c r="D58" s="268">
        <f>D59+D60+D61+D62+D63+D64+D65+D66+D68+D69+D70+D71+D72+D73+D74+D76+D77+D78+D79+D80+D82+D83+D67+D75+D81</f>
        <v>293964.5</v>
      </c>
    </row>
    <row r="59" spans="1:4" ht="25.5" customHeight="1" thickBot="1" x14ac:dyDescent="0.3">
      <c r="A59" s="67" t="s">
        <v>814</v>
      </c>
      <c r="B59" s="361" t="s">
        <v>815</v>
      </c>
      <c r="C59" s="388"/>
      <c r="D59" s="147">
        <v>125407.4</v>
      </c>
    </row>
    <row r="60" spans="1:4" ht="15.75" customHeight="1" thickBot="1" x14ac:dyDescent="0.3">
      <c r="A60" s="67" t="s">
        <v>229</v>
      </c>
      <c r="B60" s="361" t="s">
        <v>827</v>
      </c>
      <c r="C60" s="388"/>
      <c r="D60" s="147">
        <v>14212.8</v>
      </c>
    </row>
    <row r="61" spans="1:4" ht="15.75" customHeight="1" thickBot="1" x14ac:dyDescent="0.3">
      <c r="A61" s="67" t="s">
        <v>753</v>
      </c>
      <c r="B61" s="361" t="s">
        <v>826</v>
      </c>
      <c r="C61" s="388"/>
      <c r="D61" s="147"/>
    </row>
    <row r="62" spans="1:4" ht="37.5" thickBot="1" x14ac:dyDescent="0.3">
      <c r="A62" s="67" t="s">
        <v>230</v>
      </c>
      <c r="B62" s="361" t="s">
        <v>816</v>
      </c>
      <c r="C62" s="388"/>
      <c r="D62" s="147">
        <v>3720.9</v>
      </c>
    </row>
    <row r="63" spans="1:4" ht="25.5" customHeight="1" thickBot="1" x14ac:dyDescent="0.3">
      <c r="A63" s="67" t="s">
        <v>216</v>
      </c>
      <c r="B63" s="361" t="s">
        <v>816</v>
      </c>
      <c r="C63" s="388"/>
      <c r="D63" s="147">
        <v>242.5</v>
      </c>
    </row>
    <row r="64" spans="1:4" ht="49.5" thickBot="1" x14ac:dyDescent="0.3">
      <c r="A64" s="274" t="s">
        <v>231</v>
      </c>
      <c r="B64" s="361" t="s">
        <v>825</v>
      </c>
      <c r="C64" s="388"/>
      <c r="D64" s="147"/>
    </row>
    <row r="65" spans="1:4" ht="25.5" customHeight="1" thickBot="1" x14ac:dyDescent="0.3">
      <c r="A65" s="67" t="s">
        <v>566</v>
      </c>
      <c r="B65" s="361" t="s">
        <v>817</v>
      </c>
      <c r="C65" s="388"/>
      <c r="D65" s="147"/>
    </row>
    <row r="66" spans="1:4" ht="25.5" customHeight="1" thickBot="1" x14ac:dyDescent="0.3">
      <c r="A66" s="67" t="s">
        <v>835</v>
      </c>
      <c r="B66" s="361" t="s">
        <v>817</v>
      </c>
      <c r="C66" s="388"/>
      <c r="D66" s="147"/>
    </row>
    <row r="67" spans="1:4" ht="15.75" customHeight="1" thickBot="1" x14ac:dyDescent="0.3">
      <c r="A67" s="158" t="s">
        <v>492</v>
      </c>
      <c r="B67" s="361" t="s">
        <v>816</v>
      </c>
      <c r="C67" s="388"/>
      <c r="D67" s="147"/>
    </row>
    <row r="68" spans="1:4" ht="25.5" customHeight="1" thickBot="1" x14ac:dyDescent="0.3">
      <c r="A68" s="67" t="s">
        <v>784</v>
      </c>
      <c r="B68" s="361" t="s">
        <v>821</v>
      </c>
      <c r="C68" s="388"/>
      <c r="D68" s="147">
        <f>2340.1-31</f>
        <v>2309.1</v>
      </c>
    </row>
    <row r="69" spans="1:4" ht="15.75" customHeight="1" thickBot="1" x14ac:dyDescent="0.3">
      <c r="A69" s="67" t="s">
        <v>233</v>
      </c>
      <c r="B69" s="361" t="s">
        <v>821</v>
      </c>
      <c r="C69" s="388"/>
      <c r="D69" s="147">
        <v>865.7</v>
      </c>
    </row>
    <row r="70" spans="1:4" ht="25.5" customHeight="1" thickBot="1" x14ac:dyDescent="0.3">
      <c r="A70" s="67" t="s">
        <v>234</v>
      </c>
      <c r="B70" s="361" t="s">
        <v>821</v>
      </c>
      <c r="C70" s="388"/>
      <c r="D70" s="147">
        <v>872.1</v>
      </c>
    </row>
    <row r="71" spans="1:4" ht="25.5" thickBot="1" x14ac:dyDescent="0.3">
      <c r="A71" s="67" t="s">
        <v>785</v>
      </c>
      <c r="B71" s="361" t="s">
        <v>821</v>
      </c>
      <c r="C71" s="362"/>
      <c r="D71" s="147">
        <v>100.3</v>
      </c>
    </row>
    <row r="72" spans="1:4" ht="25.5" thickBot="1" x14ac:dyDescent="0.3">
      <c r="A72" s="67" t="s">
        <v>235</v>
      </c>
      <c r="B72" s="361" t="s">
        <v>821</v>
      </c>
      <c r="C72" s="362"/>
      <c r="D72" s="147">
        <v>865.7</v>
      </c>
    </row>
    <row r="73" spans="1:4" ht="25.5" thickBot="1" x14ac:dyDescent="0.3">
      <c r="A73" s="67" t="s">
        <v>822</v>
      </c>
      <c r="B73" s="361" t="s">
        <v>821</v>
      </c>
      <c r="C73" s="362"/>
      <c r="D73" s="147">
        <v>77.5</v>
      </c>
    </row>
    <row r="74" spans="1:4" ht="37.5" thickBot="1" x14ac:dyDescent="0.3">
      <c r="A74" s="67" t="s">
        <v>786</v>
      </c>
      <c r="B74" s="361" t="s">
        <v>821</v>
      </c>
      <c r="C74" s="362"/>
      <c r="D74" s="147">
        <v>0.7</v>
      </c>
    </row>
    <row r="75" spans="1:4" ht="23.45" customHeight="1" thickBot="1" x14ac:dyDescent="0.3">
      <c r="A75" s="67" t="s">
        <v>611</v>
      </c>
      <c r="B75" s="361" t="s">
        <v>821</v>
      </c>
      <c r="C75" s="362"/>
      <c r="D75" s="147">
        <v>12.1</v>
      </c>
    </row>
    <row r="76" spans="1:4" ht="25.5" thickBot="1" x14ac:dyDescent="0.3">
      <c r="A76" s="67" t="s">
        <v>239</v>
      </c>
      <c r="B76" s="361" t="s">
        <v>818</v>
      </c>
      <c r="C76" s="362"/>
      <c r="D76" s="148">
        <v>41812.5</v>
      </c>
    </row>
    <row r="77" spans="1:4" ht="37.5" thickBot="1" x14ac:dyDescent="0.3">
      <c r="A77" s="274" t="s">
        <v>240</v>
      </c>
      <c r="B77" s="361" t="s">
        <v>818</v>
      </c>
      <c r="C77" s="362"/>
      <c r="D77" s="264">
        <v>87661</v>
      </c>
    </row>
    <row r="78" spans="1:4" ht="25.5" thickBot="1" x14ac:dyDescent="0.3">
      <c r="A78" s="67" t="s">
        <v>823</v>
      </c>
      <c r="B78" s="361" t="s">
        <v>820</v>
      </c>
      <c r="C78" s="362"/>
      <c r="D78" s="148">
        <v>2041.7</v>
      </c>
    </row>
    <row r="79" spans="1:4" ht="25.5" thickBot="1" x14ac:dyDescent="0.3">
      <c r="A79" s="67" t="s">
        <v>824</v>
      </c>
      <c r="B79" s="361" t="s">
        <v>819</v>
      </c>
      <c r="C79" s="362"/>
      <c r="D79" s="148">
        <v>13432.4</v>
      </c>
    </row>
    <row r="80" spans="1:4" ht="25.5" thickBot="1" x14ac:dyDescent="0.3">
      <c r="A80" s="67" t="s">
        <v>241</v>
      </c>
      <c r="B80" s="361" t="s">
        <v>828</v>
      </c>
      <c r="C80" s="362"/>
      <c r="D80" s="148">
        <v>3.2</v>
      </c>
    </row>
    <row r="81" spans="1:5" ht="37.5" thickBot="1" x14ac:dyDescent="0.3">
      <c r="A81" s="67" t="s">
        <v>625</v>
      </c>
      <c r="B81" s="363" t="s">
        <v>816</v>
      </c>
      <c r="C81" s="363"/>
      <c r="D81" s="149"/>
    </row>
    <row r="82" spans="1:5" ht="25.5" thickBot="1" x14ac:dyDescent="0.3">
      <c r="A82" s="275" t="s">
        <v>482</v>
      </c>
      <c r="B82" s="364" t="s">
        <v>817</v>
      </c>
      <c r="C82" s="365"/>
      <c r="D82" s="149">
        <v>154.80000000000001</v>
      </c>
    </row>
    <row r="83" spans="1:5" ht="15.75" customHeight="1" thickBot="1" x14ac:dyDescent="0.3">
      <c r="A83" s="29" t="s">
        <v>830</v>
      </c>
      <c r="B83" s="366" t="s">
        <v>834</v>
      </c>
      <c r="C83" s="367"/>
      <c r="D83" s="266">
        <f>D84</f>
        <v>172.1</v>
      </c>
    </row>
    <row r="84" spans="1:5" ht="25.5" thickBot="1" x14ac:dyDescent="0.3">
      <c r="A84" s="269" t="s">
        <v>832</v>
      </c>
      <c r="B84" s="366" t="s">
        <v>833</v>
      </c>
      <c r="C84" s="387"/>
      <c r="D84" s="266">
        <f>D85</f>
        <v>172.1</v>
      </c>
    </row>
    <row r="85" spans="1:5" ht="25.5" thickBot="1" x14ac:dyDescent="0.3">
      <c r="A85" s="276" t="s">
        <v>242</v>
      </c>
      <c r="B85" s="361" t="s">
        <v>829</v>
      </c>
      <c r="C85" s="362"/>
      <c r="D85" s="147">
        <v>172.1</v>
      </c>
    </row>
    <row r="86" spans="1:5" ht="25.5" thickBot="1" x14ac:dyDescent="0.3">
      <c r="A86" s="29" t="s">
        <v>734</v>
      </c>
      <c r="B86" s="368" t="s">
        <v>831</v>
      </c>
      <c r="C86" s="369"/>
      <c r="D86" s="267"/>
    </row>
    <row r="87" spans="1:5" ht="15.75" thickBot="1" x14ac:dyDescent="0.3">
      <c r="A87" s="29" t="s">
        <v>495</v>
      </c>
      <c r="B87" s="370"/>
      <c r="C87" s="371"/>
      <c r="D87" s="268">
        <f>D57+D58+D86</f>
        <v>339686.7</v>
      </c>
    </row>
    <row r="88" spans="1:5" x14ac:dyDescent="0.25">
      <c r="A88" s="269"/>
      <c r="B88" s="153"/>
      <c r="C88" s="153"/>
      <c r="D88" s="270"/>
    </row>
    <row r="89" spans="1:5" x14ac:dyDescent="0.25">
      <c r="E89" s="19" t="s">
        <v>493</v>
      </c>
    </row>
    <row r="90" spans="1:5" x14ac:dyDescent="0.25">
      <c r="E90" s="19" t="s">
        <v>465</v>
      </c>
    </row>
    <row r="91" spans="1:5" x14ac:dyDescent="0.25">
      <c r="E91" s="19" t="str">
        <f>D3</f>
        <v>от    12.2018  №проект</v>
      </c>
    </row>
    <row r="92" spans="1:5" ht="15.75" thickBot="1" x14ac:dyDescent="0.3">
      <c r="A92" s="386" t="s">
        <v>945</v>
      </c>
      <c r="B92" s="386"/>
      <c r="C92" s="386"/>
      <c r="D92" s="386"/>
    </row>
    <row r="93" spans="1:5" ht="15.75" thickBot="1" x14ac:dyDescent="0.3">
      <c r="A93" s="26" t="s">
        <v>466</v>
      </c>
      <c r="B93" s="370" t="s">
        <v>467</v>
      </c>
      <c r="C93" s="371"/>
      <c r="D93" s="370" t="s">
        <v>468</v>
      </c>
      <c r="E93" s="372"/>
    </row>
    <row r="94" spans="1:5" ht="15.75" thickBot="1" x14ac:dyDescent="0.3">
      <c r="A94" s="273"/>
      <c r="B94" s="271"/>
      <c r="C94" s="272"/>
      <c r="D94" s="26">
        <v>2020</v>
      </c>
      <c r="E94" s="26">
        <v>2021</v>
      </c>
    </row>
    <row r="95" spans="1:5" ht="15.75" thickBot="1" x14ac:dyDescent="0.3">
      <c r="A95" s="194" t="s">
        <v>469</v>
      </c>
      <c r="B95" s="378" t="s">
        <v>416</v>
      </c>
      <c r="C95" s="379"/>
      <c r="D95" s="146">
        <f>D96+D102+D108</f>
        <v>36646</v>
      </c>
      <c r="E95" s="146">
        <f>E96+E102+E108</f>
        <v>36646</v>
      </c>
    </row>
    <row r="96" spans="1:5" ht="15.75" thickBot="1" x14ac:dyDescent="0.3">
      <c r="A96" s="194" t="s">
        <v>470</v>
      </c>
      <c r="B96" s="378" t="s">
        <v>417</v>
      </c>
      <c r="C96" s="379"/>
      <c r="D96" s="146">
        <f>D97</f>
        <v>33011</v>
      </c>
      <c r="E96" s="146">
        <f>E97</f>
        <v>33011</v>
      </c>
    </row>
    <row r="97" spans="1:5" ht="15.75" thickBot="1" x14ac:dyDescent="0.3">
      <c r="A97" s="195" t="s">
        <v>471</v>
      </c>
      <c r="B97" s="373" t="s">
        <v>418</v>
      </c>
      <c r="C97" s="377"/>
      <c r="D97" s="145">
        <f>D98+D99+D100+D101</f>
        <v>33011</v>
      </c>
      <c r="E97" s="145">
        <f>E98+E99+E100+E101</f>
        <v>33011</v>
      </c>
    </row>
    <row r="98" spans="1:5" ht="37.5" thickBot="1" x14ac:dyDescent="0.3">
      <c r="A98" s="196" t="s">
        <v>446</v>
      </c>
      <c r="B98" s="373" t="s">
        <v>437</v>
      </c>
      <c r="C98" s="377"/>
      <c r="D98" s="145">
        <v>32824</v>
      </c>
      <c r="E98" s="145">
        <v>32824</v>
      </c>
    </row>
    <row r="99" spans="1:5" ht="49.5" thickBot="1" x14ac:dyDescent="0.3">
      <c r="A99" s="196" t="s">
        <v>447</v>
      </c>
      <c r="B99" s="373" t="s">
        <v>438</v>
      </c>
      <c r="C99" s="377"/>
      <c r="D99" s="145">
        <v>22</v>
      </c>
      <c r="E99" s="145">
        <v>22</v>
      </c>
    </row>
    <row r="100" spans="1:5" ht="25.5" thickBot="1" x14ac:dyDescent="0.3">
      <c r="A100" s="195" t="s">
        <v>448</v>
      </c>
      <c r="B100" s="373" t="s">
        <v>237</v>
      </c>
      <c r="C100" s="377"/>
      <c r="D100" s="145">
        <v>5</v>
      </c>
      <c r="E100" s="145">
        <v>5</v>
      </c>
    </row>
    <row r="101" spans="1:5" ht="36.75" thickBot="1" x14ac:dyDescent="0.3">
      <c r="A101" s="197" t="s">
        <v>657</v>
      </c>
      <c r="B101" s="373" t="s">
        <v>238</v>
      </c>
      <c r="C101" s="377"/>
      <c r="D101" s="145">
        <v>160</v>
      </c>
      <c r="E101" s="145">
        <v>160</v>
      </c>
    </row>
    <row r="102" spans="1:5" ht="15.75" thickBot="1" x14ac:dyDescent="0.3">
      <c r="A102" s="194" t="s">
        <v>472</v>
      </c>
      <c r="B102" s="378" t="s">
        <v>419</v>
      </c>
      <c r="C102" s="379"/>
      <c r="D102" s="146">
        <f>D103+D106</f>
        <v>2905</v>
      </c>
      <c r="E102" s="146">
        <f>E103+E106</f>
        <v>2905</v>
      </c>
    </row>
    <row r="103" spans="1:5" ht="15.75" thickBot="1" x14ac:dyDescent="0.3">
      <c r="A103" s="198" t="s">
        <v>439</v>
      </c>
      <c r="B103" s="378" t="s">
        <v>440</v>
      </c>
      <c r="C103" s="379"/>
      <c r="D103" s="146">
        <f>D104+D105</f>
        <v>902</v>
      </c>
      <c r="E103" s="146">
        <f>E104+E105</f>
        <v>902</v>
      </c>
    </row>
    <row r="104" spans="1:5" ht="15.75" thickBot="1" x14ac:dyDescent="0.3">
      <c r="A104" s="195" t="s">
        <v>449</v>
      </c>
      <c r="B104" s="373" t="s">
        <v>441</v>
      </c>
      <c r="C104" s="385"/>
      <c r="D104" s="145">
        <v>761</v>
      </c>
      <c r="E104" s="145">
        <v>761</v>
      </c>
    </row>
    <row r="105" spans="1:5" ht="25.5" thickBot="1" x14ac:dyDescent="0.3">
      <c r="A105" s="195" t="s">
        <v>656</v>
      </c>
      <c r="B105" s="373" t="s">
        <v>442</v>
      </c>
      <c r="C105" s="385"/>
      <c r="D105" s="145">
        <v>141</v>
      </c>
      <c r="E105" s="145">
        <v>141</v>
      </c>
    </row>
    <row r="106" spans="1:5" ht="15.75" thickBot="1" x14ac:dyDescent="0.3">
      <c r="A106" s="194" t="s">
        <v>473</v>
      </c>
      <c r="B106" s="378" t="s">
        <v>461</v>
      </c>
      <c r="C106" s="379"/>
      <c r="D106" s="146">
        <f>D107</f>
        <v>2003</v>
      </c>
      <c r="E106" s="146">
        <f>E107</f>
        <v>2003</v>
      </c>
    </row>
    <row r="107" spans="1:5" ht="15.75" thickBot="1" x14ac:dyDescent="0.3">
      <c r="A107" s="195" t="s">
        <v>473</v>
      </c>
      <c r="B107" s="373" t="s">
        <v>420</v>
      </c>
      <c r="C107" s="377"/>
      <c r="D107" s="145">
        <v>2003</v>
      </c>
      <c r="E107" s="145">
        <v>2003</v>
      </c>
    </row>
    <row r="108" spans="1:5" ht="15.75" thickBot="1" x14ac:dyDescent="0.3">
      <c r="A108" s="194" t="s">
        <v>474</v>
      </c>
      <c r="B108" s="378" t="s">
        <v>421</v>
      </c>
      <c r="C108" s="379"/>
      <c r="D108" s="146">
        <f>D109+D111</f>
        <v>730</v>
      </c>
      <c r="E108" s="146">
        <f>E109+E111</f>
        <v>730</v>
      </c>
    </row>
    <row r="109" spans="1:5" ht="15.75" thickBot="1" x14ac:dyDescent="0.3">
      <c r="A109" s="194" t="s">
        <v>655</v>
      </c>
      <c r="B109" s="378" t="s">
        <v>654</v>
      </c>
      <c r="C109" s="384"/>
      <c r="D109" s="146">
        <f>D110</f>
        <v>600</v>
      </c>
      <c r="E109" s="146">
        <f>E110</f>
        <v>600</v>
      </c>
    </row>
    <row r="110" spans="1:5" ht="25.5" thickBot="1" x14ac:dyDescent="0.3">
      <c r="A110" s="195" t="s">
        <v>450</v>
      </c>
      <c r="B110" s="373" t="s">
        <v>652</v>
      </c>
      <c r="C110" s="377"/>
      <c r="D110" s="145">
        <v>600</v>
      </c>
      <c r="E110" s="145">
        <v>600</v>
      </c>
    </row>
    <row r="111" spans="1:5" ht="25.5" thickBot="1" x14ac:dyDescent="0.3">
      <c r="A111" s="194" t="s">
        <v>451</v>
      </c>
      <c r="B111" s="378" t="s">
        <v>653</v>
      </c>
      <c r="C111" s="379"/>
      <c r="D111" s="146">
        <f>D112</f>
        <v>130</v>
      </c>
      <c r="E111" s="146">
        <f>E112</f>
        <v>130</v>
      </c>
    </row>
    <row r="112" spans="1:5" ht="25.5" thickBot="1" x14ac:dyDescent="0.3">
      <c r="A112" s="195" t="s">
        <v>206</v>
      </c>
      <c r="B112" s="373" t="s">
        <v>462</v>
      </c>
      <c r="C112" s="377"/>
      <c r="D112" s="145">
        <v>130</v>
      </c>
      <c r="E112" s="145">
        <v>130</v>
      </c>
    </row>
    <row r="113" spans="1:5" ht="15.75" thickBot="1" x14ac:dyDescent="0.3">
      <c r="A113" s="194" t="s">
        <v>475</v>
      </c>
      <c r="B113" s="378" t="s">
        <v>416</v>
      </c>
      <c r="C113" s="379"/>
      <c r="D113" s="146">
        <f>D114+D122+D128+D134+D145+D120</f>
        <v>8948.6</v>
      </c>
      <c r="E113" s="146">
        <f>E114+E122+E128+E134+E145+E120</f>
        <v>8948.6</v>
      </c>
    </row>
    <row r="114" spans="1:5" ht="25.5" thickBot="1" x14ac:dyDescent="0.3">
      <c r="A114" s="199" t="s">
        <v>476</v>
      </c>
      <c r="B114" s="200" t="s">
        <v>407</v>
      </c>
      <c r="C114" s="201"/>
      <c r="D114" s="202">
        <f>D115</f>
        <v>1418.6</v>
      </c>
      <c r="E114" s="202">
        <f>E115</f>
        <v>1418.6</v>
      </c>
    </row>
    <row r="115" spans="1:5" ht="37.5" thickBot="1" x14ac:dyDescent="0.3">
      <c r="A115" s="196" t="s">
        <v>452</v>
      </c>
      <c r="B115" s="373" t="s">
        <v>422</v>
      </c>
      <c r="C115" s="377"/>
      <c r="D115" s="145">
        <f>D116+D119</f>
        <v>1418.6</v>
      </c>
      <c r="E115" s="145">
        <f>E116+E119</f>
        <v>1418.6</v>
      </c>
    </row>
    <row r="116" spans="1:5" ht="25.5" thickBot="1" x14ac:dyDescent="0.3">
      <c r="A116" s="195" t="s">
        <v>453</v>
      </c>
      <c r="B116" s="373" t="s">
        <v>423</v>
      </c>
      <c r="C116" s="377"/>
      <c r="D116" s="145">
        <f>D117+D118</f>
        <v>480.1</v>
      </c>
      <c r="E116" s="145">
        <f>E117+E118</f>
        <v>480.1</v>
      </c>
    </row>
    <row r="117" spans="1:5" ht="37.5" thickBot="1" x14ac:dyDescent="0.3">
      <c r="A117" s="196" t="s">
        <v>651</v>
      </c>
      <c r="B117" s="373" t="s">
        <v>424</v>
      </c>
      <c r="C117" s="377"/>
      <c r="D117" s="145">
        <v>283.10000000000002</v>
      </c>
      <c r="E117" s="145">
        <v>283.10000000000002</v>
      </c>
    </row>
    <row r="118" spans="1:5" ht="37.5" thickBot="1" x14ac:dyDescent="0.3">
      <c r="A118" s="196" t="s">
        <v>454</v>
      </c>
      <c r="B118" s="373" t="s">
        <v>443</v>
      </c>
      <c r="C118" s="377"/>
      <c r="D118" s="145">
        <v>197</v>
      </c>
      <c r="E118" s="145">
        <v>197</v>
      </c>
    </row>
    <row r="119" spans="1:5" ht="25.5" thickBot="1" x14ac:dyDescent="0.3">
      <c r="A119" s="195" t="s">
        <v>455</v>
      </c>
      <c r="B119" s="373" t="s">
        <v>425</v>
      </c>
      <c r="C119" s="377"/>
      <c r="D119" s="145">
        <v>938.5</v>
      </c>
      <c r="E119" s="145">
        <v>938.5</v>
      </c>
    </row>
    <row r="120" spans="1:5" ht="15.75" thickBot="1" x14ac:dyDescent="0.3">
      <c r="A120" s="194" t="s">
        <v>638</v>
      </c>
      <c r="B120" s="380" t="s">
        <v>637</v>
      </c>
      <c r="C120" s="381"/>
      <c r="D120" s="146">
        <f>D121</f>
        <v>0</v>
      </c>
      <c r="E120" s="146">
        <f>E121</f>
        <v>0</v>
      </c>
    </row>
    <row r="121" spans="1:5" ht="37.5" thickBot="1" x14ac:dyDescent="0.3">
      <c r="A121" s="196" t="s">
        <v>836</v>
      </c>
      <c r="B121" s="373" t="s">
        <v>404</v>
      </c>
      <c r="C121" s="377"/>
      <c r="D121" s="145">
        <v>0</v>
      </c>
      <c r="E121" s="145">
        <v>0</v>
      </c>
    </row>
    <row r="122" spans="1:5" ht="15.75" thickBot="1" x14ac:dyDescent="0.3">
      <c r="A122" s="203" t="s">
        <v>477</v>
      </c>
      <c r="B122" s="378" t="s">
        <v>426</v>
      </c>
      <c r="C122" s="384"/>
      <c r="D122" s="190">
        <f>D123</f>
        <v>60</v>
      </c>
      <c r="E122" s="190">
        <f>E123</f>
        <v>60</v>
      </c>
    </row>
    <row r="123" spans="1:5" ht="15.75" thickBot="1" x14ac:dyDescent="0.3">
      <c r="A123" s="204" t="s">
        <v>478</v>
      </c>
      <c r="B123" s="373" t="s">
        <v>444</v>
      </c>
      <c r="C123" s="374"/>
      <c r="D123" s="146">
        <f>D124+D125+D126+D127</f>
        <v>60</v>
      </c>
      <c r="E123" s="146">
        <f>E124+E125+E126+E127</f>
        <v>60</v>
      </c>
    </row>
    <row r="124" spans="1:5" ht="15.75" thickBot="1" x14ac:dyDescent="0.3">
      <c r="A124" s="205" t="s">
        <v>837</v>
      </c>
      <c r="B124" s="373" t="s">
        <v>631</v>
      </c>
      <c r="C124" s="374"/>
      <c r="D124" s="145">
        <v>30</v>
      </c>
      <c r="E124" s="145">
        <v>30</v>
      </c>
    </row>
    <row r="125" spans="1:5" ht="15.75" thickBot="1" x14ac:dyDescent="0.3">
      <c r="A125" s="205" t="s">
        <v>635</v>
      </c>
      <c r="B125" s="373" t="s">
        <v>632</v>
      </c>
      <c r="C125" s="374"/>
      <c r="D125" s="145">
        <v>0.5</v>
      </c>
      <c r="E125" s="145">
        <v>0.5</v>
      </c>
    </row>
    <row r="126" spans="1:5" ht="15.75" thickBot="1" x14ac:dyDescent="0.3">
      <c r="A126" s="205" t="s">
        <v>636</v>
      </c>
      <c r="B126" s="373" t="s">
        <v>633</v>
      </c>
      <c r="C126" s="374"/>
      <c r="D126" s="145">
        <v>29</v>
      </c>
      <c r="E126" s="145">
        <v>29</v>
      </c>
    </row>
    <row r="127" spans="1:5" ht="15.75" thickBot="1" x14ac:dyDescent="0.3">
      <c r="A127" s="205" t="s">
        <v>571</v>
      </c>
      <c r="B127" s="373" t="s">
        <v>634</v>
      </c>
      <c r="C127" s="374"/>
      <c r="D127" s="145">
        <v>0.5</v>
      </c>
      <c r="E127" s="145">
        <v>0.5</v>
      </c>
    </row>
    <row r="128" spans="1:5" ht="15.75" thickBot="1" x14ac:dyDescent="0.3">
      <c r="A128" s="194" t="s">
        <v>457</v>
      </c>
      <c r="B128" s="382" t="s">
        <v>427</v>
      </c>
      <c r="C128" s="383"/>
      <c r="D128" s="191">
        <f>D129</f>
        <v>6145</v>
      </c>
      <c r="E128" s="191">
        <f>E129</f>
        <v>6145</v>
      </c>
    </row>
    <row r="129" spans="1:5" ht="15.75" thickBot="1" x14ac:dyDescent="0.3">
      <c r="A129" s="194" t="s">
        <v>630</v>
      </c>
      <c r="B129" s="378" t="s">
        <v>629</v>
      </c>
      <c r="C129" s="384"/>
      <c r="D129" s="191">
        <f>D130+D131+D132+D133</f>
        <v>6145</v>
      </c>
      <c r="E129" s="191">
        <f>E130+E131+E132+E133</f>
        <v>6145</v>
      </c>
    </row>
    <row r="130" spans="1:5" ht="15.75" thickBot="1" x14ac:dyDescent="0.3">
      <c r="A130" s="195" t="s">
        <v>207</v>
      </c>
      <c r="B130" s="373" t="s">
        <v>428</v>
      </c>
      <c r="C130" s="377"/>
      <c r="D130" s="145">
        <v>4419</v>
      </c>
      <c r="E130" s="145">
        <v>4419</v>
      </c>
    </row>
    <row r="131" spans="1:5" ht="15.75" thickBot="1" x14ac:dyDescent="0.3">
      <c r="A131" s="195" t="s">
        <v>207</v>
      </c>
      <c r="B131" s="373" t="s">
        <v>429</v>
      </c>
      <c r="C131" s="377"/>
      <c r="D131" s="145">
        <v>236</v>
      </c>
      <c r="E131" s="145">
        <v>236</v>
      </c>
    </row>
    <row r="132" spans="1:5" ht="15.75" thickBot="1" x14ac:dyDescent="0.3">
      <c r="A132" s="195" t="s">
        <v>207</v>
      </c>
      <c r="B132" s="373" t="s">
        <v>430</v>
      </c>
      <c r="C132" s="377"/>
      <c r="D132" s="145">
        <v>1000</v>
      </c>
      <c r="E132" s="145">
        <v>1000</v>
      </c>
    </row>
    <row r="133" spans="1:5" ht="15.75" thickBot="1" x14ac:dyDescent="0.3">
      <c r="A133" s="195" t="s">
        <v>207</v>
      </c>
      <c r="B133" s="373" t="s">
        <v>431</v>
      </c>
      <c r="C133" s="377"/>
      <c r="D133" s="145">
        <v>490</v>
      </c>
      <c r="E133" s="145">
        <v>490</v>
      </c>
    </row>
    <row r="134" spans="1:5" ht="15.75" thickBot="1" x14ac:dyDescent="0.3">
      <c r="A134" s="194" t="s">
        <v>479</v>
      </c>
      <c r="B134" s="378" t="s">
        <v>432</v>
      </c>
      <c r="C134" s="379"/>
      <c r="D134" s="146">
        <f>SUM(D135:D144)</f>
        <v>1225</v>
      </c>
      <c r="E134" s="146">
        <f>SUM(E135:E144)</f>
        <v>1225</v>
      </c>
    </row>
    <row r="135" spans="1:5" ht="37.5" thickBot="1" x14ac:dyDescent="0.3">
      <c r="A135" s="196" t="s">
        <v>639</v>
      </c>
      <c r="B135" s="373" t="s">
        <v>640</v>
      </c>
      <c r="C135" s="377"/>
      <c r="D135" s="145">
        <v>2</v>
      </c>
      <c r="E135" s="145">
        <v>2</v>
      </c>
    </row>
    <row r="136" spans="1:5" ht="25.5" thickBot="1" x14ac:dyDescent="0.3">
      <c r="A136" s="195" t="s">
        <v>642</v>
      </c>
      <c r="B136" s="373" t="s">
        <v>641</v>
      </c>
      <c r="C136" s="377"/>
      <c r="D136" s="145">
        <v>0</v>
      </c>
      <c r="E136" s="145">
        <v>0</v>
      </c>
    </row>
    <row r="137" spans="1:5" ht="25.5" thickBot="1" x14ac:dyDescent="0.3">
      <c r="A137" s="195" t="s">
        <v>644</v>
      </c>
      <c r="B137" s="373" t="s">
        <v>643</v>
      </c>
      <c r="C137" s="377"/>
      <c r="D137" s="145">
        <v>281</v>
      </c>
      <c r="E137" s="145">
        <v>281</v>
      </c>
    </row>
    <row r="138" spans="1:5" ht="15.75" thickBot="1" x14ac:dyDescent="0.3">
      <c r="A138" s="195" t="s">
        <v>254</v>
      </c>
      <c r="B138" s="373" t="s">
        <v>253</v>
      </c>
      <c r="C138" s="377"/>
      <c r="D138" s="145">
        <v>0</v>
      </c>
      <c r="E138" s="145">
        <v>0</v>
      </c>
    </row>
    <row r="139" spans="1:5" ht="25.5" thickBot="1" x14ac:dyDescent="0.3">
      <c r="A139" s="195" t="s">
        <v>208</v>
      </c>
      <c r="B139" s="373" t="s">
        <v>252</v>
      </c>
      <c r="C139" s="377"/>
      <c r="D139" s="145">
        <v>0</v>
      </c>
      <c r="E139" s="145">
        <v>0</v>
      </c>
    </row>
    <row r="140" spans="1:5" ht="25.5" thickBot="1" x14ac:dyDescent="0.3">
      <c r="A140" s="195" t="s">
        <v>458</v>
      </c>
      <c r="B140" s="373" t="s">
        <v>463</v>
      </c>
      <c r="C140" s="377"/>
      <c r="D140" s="145">
        <v>12</v>
      </c>
      <c r="E140" s="145">
        <v>12</v>
      </c>
    </row>
    <row r="141" spans="1:5" ht="25.5" thickBot="1" x14ac:dyDescent="0.3">
      <c r="A141" s="195" t="s">
        <v>646</v>
      </c>
      <c r="B141" s="373" t="s">
        <v>645</v>
      </c>
      <c r="C141" s="374"/>
      <c r="D141" s="145">
        <v>2</v>
      </c>
      <c r="E141" s="145">
        <v>2</v>
      </c>
    </row>
    <row r="142" spans="1:5" ht="25.5" thickBot="1" x14ac:dyDescent="0.3">
      <c r="A142" s="195" t="s">
        <v>459</v>
      </c>
      <c r="B142" s="373" t="s">
        <v>647</v>
      </c>
      <c r="C142" s="374"/>
      <c r="D142" s="145">
        <v>15</v>
      </c>
      <c r="E142" s="145">
        <v>15</v>
      </c>
    </row>
    <row r="143" spans="1:5" ht="15.75" thickBot="1" x14ac:dyDescent="0.3">
      <c r="A143" s="195" t="s">
        <v>649</v>
      </c>
      <c r="B143" s="373" t="s">
        <v>648</v>
      </c>
      <c r="C143" s="374"/>
      <c r="D143" s="145">
        <v>9</v>
      </c>
      <c r="E143" s="145">
        <v>9</v>
      </c>
    </row>
    <row r="144" spans="1:5" ht="25.5" thickBot="1" x14ac:dyDescent="0.3">
      <c r="A144" s="195" t="s">
        <v>460</v>
      </c>
      <c r="B144" s="375" t="s">
        <v>650</v>
      </c>
      <c r="C144" s="376"/>
      <c r="D144" s="145">
        <v>904</v>
      </c>
      <c r="E144" s="145">
        <v>904</v>
      </c>
    </row>
    <row r="145" spans="1:5" ht="15.75" thickBot="1" x14ac:dyDescent="0.3">
      <c r="A145" s="194" t="s">
        <v>480</v>
      </c>
      <c r="B145" s="373" t="s">
        <v>445</v>
      </c>
      <c r="C145" s="377"/>
      <c r="D145" s="146">
        <v>100</v>
      </c>
      <c r="E145" s="146">
        <v>100</v>
      </c>
    </row>
    <row r="146" spans="1:5" ht="15.75" thickBot="1" x14ac:dyDescent="0.3">
      <c r="A146" s="29" t="s">
        <v>481</v>
      </c>
      <c r="B146" s="366" t="s">
        <v>416</v>
      </c>
      <c r="C146" s="367"/>
      <c r="D146" s="265">
        <f>D95+D113</f>
        <v>45594.6</v>
      </c>
      <c r="E146" s="265">
        <f>E95+E113</f>
        <v>45594.6</v>
      </c>
    </row>
    <row r="147" spans="1:5" ht="15.75" thickBot="1" x14ac:dyDescent="0.3">
      <c r="A147" s="29" t="s">
        <v>494</v>
      </c>
      <c r="B147" s="366" t="s">
        <v>433</v>
      </c>
      <c r="C147" s="367"/>
      <c r="D147" s="265">
        <f>D148+D149+D150+D151+D152+D153+D154+D155+D157+D158+D159+D160+D161+D162+D163+D165+D166+D167+D168+D169+D171+D172+D156+D164+D170</f>
        <v>272603.39999999997</v>
      </c>
      <c r="E147" s="265">
        <f>E148+E149+E150+E151+E152+E153+E154+E155+E157+E158+E159+E160+E161+E162+E163+E165+E166+E167+E168+E169+E171+E172+E156+E164+E170</f>
        <v>271533.09999999998</v>
      </c>
    </row>
    <row r="148" spans="1:5" ht="15.75" customHeight="1" thickBot="1" x14ac:dyDescent="0.3">
      <c r="A148" s="67" t="s">
        <v>814</v>
      </c>
      <c r="B148" s="361" t="s">
        <v>815</v>
      </c>
      <c r="C148" s="362"/>
      <c r="D148" s="147">
        <v>117027.7</v>
      </c>
      <c r="E148" s="147">
        <v>116687.3</v>
      </c>
    </row>
    <row r="149" spans="1:5" ht="15.75" customHeight="1" thickBot="1" x14ac:dyDescent="0.3">
      <c r="A149" s="67" t="s">
        <v>229</v>
      </c>
      <c r="B149" s="361" t="s">
        <v>827</v>
      </c>
      <c r="C149" s="362"/>
      <c r="D149" s="147"/>
      <c r="E149" s="147"/>
    </row>
    <row r="150" spans="1:5" ht="15.75" customHeight="1" thickBot="1" x14ac:dyDescent="0.3">
      <c r="A150" s="67" t="s">
        <v>753</v>
      </c>
      <c r="B150" s="361" t="s">
        <v>826</v>
      </c>
      <c r="C150" s="362"/>
      <c r="D150" s="147"/>
      <c r="E150" s="147"/>
    </row>
    <row r="151" spans="1:5" ht="37.5" thickBot="1" x14ac:dyDescent="0.3">
      <c r="A151" s="67" t="s">
        <v>230</v>
      </c>
      <c r="B151" s="361" t="s">
        <v>816</v>
      </c>
      <c r="C151" s="362"/>
      <c r="D151" s="147">
        <v>3720.9</v>
      </c>
      <c r="E151" s="147">
        <v>3720.9</v>
      </c>
    </row>
    <row r="152" spans="1:5" ht="25.5" customHeight="1" thickBot="1" x14ac:dyDescent="0.3">
      <c r="A152" s="67" t="s">
        <v>216</v>
      </c>
      <c r="B152" s="361" t="s">
        <v>816</v>
      </c>
      <c r="C152" s="362"/>
      <c r="D152" s="147">
        <v>246.9</v>
      </c>
      <c r="E152" s="147">
        <v>252.3</v>
      </c>
    </row>
    <row r="153" spans="1:5" ht="49.5" thickBot="1" x14ac:dyDescent="0.3">
      <c r="A153" s="274" t="s">
        <v>231</v>
      </c>
      <c r="B153" s="361" t="s">
        <v>825</v>
      </c>
      <c r="C153" s="362"/>
      <c r="D153" s="147"/>
      <c r="E153" s="147"/>
    </row>
    <row r="154" spans="1:5" ht="25.5" customHeight="1" thickBot="1" x14ac:dyDescent="0.3">
      <c r="A154" s="67" t="s">
        <v>566</v>
      </c>
      <c r="B154" s="361" t="s">
        <v>817</v>
      </c>
      <c r="C154" s="362"/>
      <c r="D154" s="147"/>
      <c r="E154" s="147"/>
    </row>
    <row r="155" spans="1:5" ht="25.5" customHeight="1" thickBot="1" x14ac:dyDescent="0.3">
      <c r="A155" s="67" t="s">
        <v>835</v>
      </c>
      <c r="B155" s="361" t="s">
        <v>232</v>
      </c>
      <c r="C155" s="362"/>
      <c r="D155" s="147"/>
      <c r="E155" s="147"/>
    </row>
    <row r="156" spans="1:5" ht="15.75" customHeight="1" thickBot="1" x14ac:dyDescent="0.3">
      <c r="A156" s="158" t="s">
        <v>492</v>
      </c>
      <c r="B156" s="363" t="s">
        <v>816</v>
      </c>
      <c r="C156" s="363"/>
      <c r="D156" s="147"/>
      <c r="E156" s="147"/>
    </row>
    <row r="157" spans="1:5" ht="25.5" customHeight="1" thickBot="1" x14ac:dyDescent="0.3">
      <c r="A157" s="67" t="s">
        <v>784</v>
      </c>
      <c r="B157" s="361" t="s">
        <v>821</v>
      </c>
      <c r="C157" s="362"/>
      <c r="D157" s="147">
        <f>2134.6+174.5</f>
        <v>2309.1</v>
      </c>
      <c r="E157" s="147">
        <f>2055.3+253.8</f>
        <v>2309.1000000000004</v>
      </c>
    </row>
    <row r="158" spans="1:5" ht="15.75" customHeight="1" thickBot="1" x14ac:dyDescent="0.3">
      <c r="A158" s="67" t="s">
        <v>233</v>
      </c>
      <c r="B158" s="361" t="s">
        <v>821</v>
      </c>
      <c r="C158" s="362"/>
      <c r="D158" s="147">
        <v>865.7</v>
      </c>
      <c r="E158" s="147">
        <v>865.7</v>
      </c>
    </row>
    <row r="159" spans="1:5" ht="25.5" customHeight="1" thickBot="1" x14ac:dyDescent="0.3">
      <c r="A159" s="67" t="s">
        <v>234</v>
      </c>
      <c r="B159" s="361" t="s">
        <v>821</v>
      </c>
      <c r="C159" s="362"/>
      <c r="D159" s="147">
        <v>872.1</v>
      </c>
      <c r="E159" s="147">
        <v>872.1</v>
      </c>
    </row>
    <row r="160" spans="1:5" ht="15.75" customHeight="1" thickBot="1" x14ac:dyDescent="0.3">
      <c r="A160" s="67" t="s">
        <v>785</v>
      </c>
      <c r="B160" s="361" t="s">
        <v>821</v>
      </c>
      <c r="C160" s="362"/>
      <c r="D160" s="147">
        <v>100.3</v>
      </c>
      <c r="E160" s="147">
        <v>100.3</v>
      </c>
    </row>
    <row r="161" spans="1:5" ht="25.5" customHeight="1" thickBot="1" x14ac:dyDescent="0.3">
      <c r="A161" s="67" t="s">
        <v>235</v>
      </c>
      <c r="B161" s="361" t="s">
        <v>821</v>
      </c>
      <c r="C161" s="362"/>
      <c r="D161" s="147">
        <v>865.7</v>
      </c>
      <c r="E161" s="147">
        <v>865.7</v>
      </c>
    </row>
    <row r="162" spans="1:5" ht="25.5" customHeight="1" thickBot="1" x14ac:dyDescent="0.3">
      <c r="A162" s="67" t="s">
        <v>822</v>
      </c>
      <c r="B162" s="361" t="s">
        <v>821</v>
      </c>
      <c r="C162" s="362"/>
      <c r="D162" s="147">
        <v>77.5</v>
      </c>
      <c r="E162" s="147">
        <v>77.5</v>
      </c>
    </row>
    <row r="163" spans="1:5" ht="37.5" thickBot="1" x14ac:dyDescent="0.3">
      <c r="A163" s="67" t="s">
        <v>786</v>
      </c>
      <c r="B163" s="361" t="s">
        <v>821</v>
      </c>
      <c r="C163" s="362"/>
      <c r="D163" s="147">
        <v>0.7</v>
      </c>
      <c r="E163" s="147">
        <v>0.7</v>
      </c>
    </row>
    <row r="164" spans="1:5" ht="15.75" customHeight="1" thickBot="1" x14ac:dyDescent="0.3">
      <c r="A164" s="67" t="s">
        <v>611</v>
      </c>
      <c r="B164" s="361" t="s">
        <v>821</v>
      </c>
      <c r="C164" s="362"/>
      <c r="D164" s="147">
        <v>12.1</v>
      </c>
      <c r="E164" s="147">
        <v>12.1</v>
      </c>
    </row>
    <row r="165" spans="1:5" ht="25.5" customHeight="1" thickBot="1" x14ac:dyDescent="0.3">
      <c r="A165" s="67" t="s">
        <v>239</v>
      </c>
      <c r="B165" s="361" t="s">
        <v>818</v>
      </c>
      <c r="C165" s="362"/>
      <c r="D165" s="148">
        <v>41985.1</v>
      </c>
      <c r="E165" s="148">
        <v>41985.1</v>
      </c>
    </row>
    <row r="166" spans="1:5" ht="37.5" thickBot="1" x14ac:dyDescent="0.3">
      <c r="A166" s="274" t="s">
        <v>240</v>
      </c>
      <c r="B166" s="361" t="s">
        <v>818</v>
      </c>
      <c r="C166" s="362"/>
      <c r="D166" s="148">
        <v>88017.8</v>
      </c>
      <c r="E166" s="148">
        <v>88017.8</v>
      </c>
    </row>
    <row r="167" spans="1:5" ht="25.5" customHeight="1" thickBot="1" x14ac:dyDescent="0.3">
      <c r="A167" s="67" t="s">
        <v>823</v>
      </c>
      <c r="B167" s="361" t="s">
        <v>820</v>
      </c>
      <c r="C167" s="362"/>
      <c r="D167" s="148">
        <v>2041.7</v>
      </c>
      <c r="E167" s="148">
        <v>2041.7</v>
      </c>
    </row>
    <row r="168" spans="1:5" ht="33.6" customHeight="1" thickBot="1" x14ac:dyDescent="0.3">
      <c r="A168" s="67" t="s">
        <v>824</v>
      </c>
      <c r="B168" s="361" t="s">
        <v>819</v>
      </c>
      <c r="C168" s="362"/>
      <c r="D168" s="148">
        <v>13432.4</v>
      </c>
      <c r="E168" s="148">
        <v>13432.4</v>
      </c>
    </row>
    <row r="169" spans="1:5" ht="25.5" customHeight="1" thickBot="1" x14ac:dyDescent="0.3">
      <c r="A169" s="67" t="s">
        <v>241</v>
      </c>
      <c r="B169" s="361" t="s">
        <v>828</v>
      </c>
      <c r="C169" s="362"/>
      <c r="D169" s="148">
        <v>3.3</v>
      </c>
      <c r="E169" s="148">
        <v>3.5</v>
      </c>
    </row>
    <row r="170" spans="1:5" ht="37.5" thickBot="1" x14ac:dyDescent="0.3">
      <c r="A170" s="67" t="s">
        <v>625</v>
      </c>
      <c r="B170" s="363" t="s">
        <v>816</v>
      </c>
      <c r="C170" s="363"/>
      <c r="D170" s="149"/>
      <c r="E170" s="149"/>
    </row>
    <row r="171" spans="1:5" ht="25.5" customHeight="1" thickBot="1" x14ac:dyDescent="0.3">
      <c r="A171" s="275" t="s">
        <v>482</v>
      </c>
      <c r="B171" s="364" t="s">
        <v>817</v>
      </c>
      <c r="C171" s="365"/>
      <c r="D171" s="149">
        <v>852.3</v>
      </c>
      <c r="E171" s="149">
        <v>116.8</v>
      </c>
    </row>
    <row r="172" spans="1:5" ht="15.75" customHeight="1" thickBot="1" x14ac:dyDescent="0.3">
      <c r="A172" s="29" t="s">
        <v>830</v>
      </c>
      <c r="B172" s="366" t="s">
        <v>834</v>
      </c>
      <c r="C172" s="367"/>
      <c r="D172" s="266">
        <f>D173</f>
        <v>172.1</v>
      </c>
      <c r="E172" s="266">
        <f>E173</f>
        <v>172.1</v>
      </c>
    </row>
    <row r="173" spans="1:5" ht="25.5" thickBot="1" x14ac:dyDescent="0.3">
      <c r="A173" s="269" t="s">
        <v>832</v>
      </c>
      <c r="B173" s="366" t="s">
        <v>833</v>
      </c>
      <c r="C173" s="387"/>
      <c r="D173" s="266">
        <f>D174</f>
        <v>172.1</v>
      </c>
      <c r="E173" s="266">
        <f>E174</f>
        <v>172.1</v>
      </c>
    </row>
    <row r="174" spans="1:5" ht="25.5" customHeight="1" thickBot="1" x14ac:dyDescent="0.3">
      <c r="A174" s="276" t="s">
        <v>242</v>
      </c>
      <c r="B174" s="361" t="s">
        <v>829</v>
      </c>
      <c r="C174" s="362"/>
      <c r="D174" s="147">
        <v>172.1</v>
      </c>
      <c r="E174" s="147">
        <v>172.1</v>
      </c>
    </row>
    <row r="175" spans="1:5" ht="25.5" customHeight="1" thickBot="1" x14ac:dyDescent="0.3">
      <c r="A175" s="29" t="s">
        <v>734</v>
      </c>
      <c r="B175" s="368" t="s">
        <v>831</v>
      </c>
      <c r="C175" s="369"/>
      <c r="D175" s="267"/>
      <c r="E175" s="267"/>
    </row>
    <row r="176" spans="1:5" ht="15.75" thickBot="1" x14ac:dyDescent="0.3">
      <c r="A176" s="29" t="s">
        <v>495</v>
      </c>
      <c r="B176" s="370"/>
      <c r="C176" s="371"/>
      <c r="D176" s="268">
        <f>D146+D147+D175</f>
        <v>318197.99999999994</v>
      </c>
      <c r="E176" s="268">
        <f>E146+E147+E175</f>
        <v>317127.69999999995</v>
      </c>
    </row>
  </sheetData>
  <mergeCells count="167">
    <mergeCell ref="B170:C170"/>
    <mergeCell ref="B173:C173"/>
    <mergeCell ref="B84:C84"/>
    <mergeCell ref="B32:C32"/>
    <mergeCell ref="B33:C33"/>
    <mergeCell ref="B40:C40"/>
    <mergeCell ref="B66:C66"/>
    <mergeCell ref="B64:C64"/>
    <mergeCell ref="B68:C68"/>
    <mergeCell ref="B62:C62"/>
    <mergeCell ref="B56:C56"/>
    <mergeCell ref="B61:C61"/>
    <mergeCell ref="B57:C57"/>
    <mergeCell ref="B59:C59"/>
    <mergeCell ref="B58:C58"/>
    <mergeCell ref="B51:C51"/>
    <mergeCell ref="B55:C55"/>
    <mergeCell ref="B60:C60"/>
    <mergeCell ref="B69:C69"/>
    <mergeCell ref="B63:C63"/>
    <mergeCell ref="B67:C67"/>
    <mergeCell ref="B65:C65"/>
    <mergeCell ref="B70:C70"/>
    <mergeCell ref="B76:C76"/>
    <mergeCell ref="B52:C52"/>
    <mergeCell ref="B53:C53"/>
    <mergeCell ref="B54:C54"/>
    <mergeCell ref="B5:C5"/>
    <mergeCell ref="B6:C6"/>
    <mergeCell ref="B16:C16"/>
    <mergeCell ref="B7:C7"/>
    <mergeCell ref="B8:C8"/>
    <mergeCell ref="B35:C35"/>
    <mergeCell ref="B34:C34"/>
    <mergeCell ref="B37:C37"/>
    <mergeCell ref="B43:C43"/>
    <mergeCell ref="B39:C39"/>
    <mergeCell ref="B38:C38"/>
    <mergeCell ref="B41:C41"/>
    <mergeCell ref="B42:C42"/>
    <mergeCell ref="B44:C44"/>
    <mergeCell ref="B45:C45"/>
    <mergeCell ref="B47:C47"/>
    <mergeCell ref="B48:C48"/>
    <mergeCell ref="B46:C46"/>
    <mergeCell ref="B49:C49"/>
    <mergeCell ref="B50:C50"/>
    <mergeCell ref="A4:D4"/>
    <mergeCell ref="B10:C10"/>
    <mergeCell ref="B9:C9"/>
    <mergeCell ref="B12:C12"/>
    <mergeCell ref="B11:C11"/>
    <mergeCell ref="B75:C75"/>
    <mergeCell ref="B27:C27"/>
    <mergeCell ref="B29:C29"/>
    <mergeCell ref="B23:C23"/>
    <mergeCell ref="B19:C19"/>
    <mergeCell ref="B17:C17"/>
    <mergeCell ref="B28:C28"/>
    <mergeCell ref="B13:C13"/>
    <mergeCell ref="B21:C21"/>
    <mergeCell ref="B18:C18"/>
    <mergeCell ref="B24:C24"/>
    <mergeCell ref="B22:C22"/>
    <mergeCell ref="B20:C20"/>
    <mergeCell ref="B26:C26"/>
    <mergeCell ref="B14:C14"/>
    <mergeCell ref="B15:C15"/>
    <mergeCell ref="B36:C36"/>
    <mergeCell ref="B30:C30"/>
    <mergeCell ref="B31:C31"/>
    <mergeCell ref="B97:C97"/>
    <mergeCell ref="B98:C98"/>
    <mergeCell ref="B77:C77"/>
    <mergeCell ref="B86:C86"/>
    <mergeCell ref="B95:C95"/>
    <mergeCell ref="B96:C96"/>
    <mergeCell ref="B87:C87"/>
    <mergeCell ref="B71:C71"/>
    <mergeCell ref="B104:C104"/>
    <mergeCell ref="B100:C100"/>
    <mergeCell ref="B102:C102"/>
    <mergeCell ref="B103:C103"/>
    <mergeCell ref="B101:C101"/>
    <mergeCell ref="A92:D92"/>
    <mergeCell ref="B93:C93"/>
    <mergeCell ref="B73:C73"/>
    <mergeCell ref="B85:C85"/>
    <mergeCell ref="B80:C80"/>
    <mergeCell ref="B79:C79"/>
    <mergeCell ref="B83:C83"/>
    <mergeCell ref="B78:C78"/>
    <mergeCell ref="B74:C74"/>
    <mergeCell ref="B72:C72"/>
    <mergeCell ref="B82:C82"/>
    <mergeCell ref="B107:C107"/>
    <mergeCell ref="B106:C106"/>
    <mergeCell ref="B99:C99"/>
    <mergeCell ref="B105:C105"/>
    <mergeCell ref="B112:C112"/>
    <mergeCell ref="B118:C118"/>
    <mergeCell ref="B117:C117"/>
    <mergeCell ref="B116:C116"/>
    <mergeCell ref="B115:C115"/>
    <mergeCell ref="B113:C113"/>
    <mergeCell ref="B111:C111"/>
    <mergeCell ref="B110:C110"/>
    <mergeCell ref="B108:C108"/>
    <mergeCell ref="B109:C109"/>
    <mergeCell ref="B119:C119"/>
    <mergeCell ref="B120:C120"/>
    <mergeCell ref="B121:C121"/>
    <mergeCell ref="B128:C128"/>
    <mergeCell ref="B129:C129"/>
    <mergeCell ref="B130:C130"/>
    <mergeCell ref="B131:C131"/>
    <mergeCell ref="B132:C132"/>
    <mergeCell ref="B133:C133"/>
    <mergeCell ref="B127:C127"/>
    <mergeCell ref="B126:C126"/>
    <mergeCell ref="B125:C125"/>
    <mergeCell ref="B124:C124"/>
    <mergeCell ref="B123:C123"/>
    <mergeCell ref="B122:C122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60:C160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61:C161"/>
    <mergeCell ref="B81:C81"/>
    <mergeCell ref="B152:C152"/>
    <mergeCell ref="B171:C171"/>
    <mergeCell ref="B172:C172"/>
    <mergeCell ref="B174:C174"/>
    <mergeCell ref="B175:C175"/>
    <mergeCell ref="B176:C176"/>
    <mergeCell ref="D93:E9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3:C153"/>
    <mergeCell ref="B154:C154"/>
    <mergeCell ref="B155:C155"/>
    <mergeCell ref="B156:C156"/>
    <mergeCell ref="B157:C157"/>
    <mergeCell ref="B158:C158"/>
    <mergeCell ref="B159:C159"/>
  </mergeCells>
  <phoneticPr fontId="9" type="noConversion"/>
  <pageMargins left="0.70866141732283472" right="0.15748031496062992" top="0.35433070866141736" bottom="0.15748031496062992" header="0.31496062992125984" footer="0.15748031496062992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4" sqref="B14"/>
    </sheetView>
  </sheetViews>
  <sheetFormatPr defaultRowHeight="15" x14ac:dyDescent="0.25"/>
  <cols>
    <col min="1" max="1" width="45.7109375" customWidth="1"/>
    <col min="2" max="2" width="26.42578125" customWidth="1"/>
    <col min="3" max="3" width="13" customWidth="1"/>
  </cols>
  <sheetData>
    <row r="1" spans="1:3" x14ac:dyDescent="0.25">
      <c r="C1" s="159" t="s">
        <v>783</v>
      </c>
    </row>
    <row r="2" spans="1:3" x14ac:dyDescent="0.25">
      <c r="C2" s="159" t="s">
        <v>465</v>
      </c>
    </row>
    <row r="3" spans="1:3" x14ac:dyDescent="0.25">
      <c r="C3" s="159" t="str">
        <f>'пр.19-20'!C3</f>
        <v>от    12.2018  №проект</v>
      </c>
    </row>
    <row r="4" spans="1:3" ht="15.75" x14ac:dyDescent="0.25">
      <c r="B4" s="175"/>
    </row>
    <row r="5" spans="1:3" ht="15.75" x14ac:dyDescent="0.25">
      <c r="A5" s="435" t="s">
        <v>700</v>
      </c>
      <c r="B5" s="435"/>
      <c r="C5" s="435"/>
    </row>
    <row r="6" spans="1:3" ht="15.75" x14ac:dyDescent="0.25">
      <c r="A6" s="435" t="s">
        <v>720</v>
      </c>
      <c r="B6" s="435"/>
      <c r="C6" s="435"/>
    </row>
    <row r="7" spans="1:3" ht="15.75" thickBot="1" x14ac:dyDescent="0.3"/>
    <row r="8" spans="1:3" ht="24.75" thickBot="1" x14ac:dyDescent="0.3">
      <c r="A8" s="422" t="s">
        <v>701</v>
      </c>
      <c r="B8" s="422" t="s">
        <v>702</v>
      </c>
      <c r="C8" s="223" t="s">
        <v>703</v>
      </c>
    </row>
    <row r="9" spans="1:3" ht="36.75" thickBot="1" x14ac:dyDescent="0.3">
      <c r="A9" s="424"/>
      <c r="B9" s="424"/>
      <c r="C9" s="224" t="s">
        <v>704</v>
      </c>
    </row>
    <row r="10" spans="1:3" ht="36.75" thickBot="1" x14ac:dyDescent="0.3">
      <c r="A10" s="225" t="s">
        <v>705</v>
      </c>
      <c r="B10" s="226" t="s">
        <v>706</v>
      </c>
      <c r="C10" s="227"/>
    </row>
    <row r="11" spans="1:3" ht="30" customHeight="1" thickBot="1" x14ac:dyDescent="0.3">
      <c r="A11" s="228" t="s">
        <v>707</v>
      </c>
      <c r="B11" s="226" t="s">
        <v>708</v>
      </c>
      <c r="C11" s="229" t="s">
        <v>436</v>
      </c>
    </row>
    <row r="12" spans="1:3" ht="31.5" customHeight="1" thickBot="1" x14ac:dyDescent="0.3">
      <c r="A12" s="228" t="s">
        <v>709</v>
      </c>
      <c r="B12" s="226" t="s">
        <v>710</v>
      </c>
      <c r="C12" s="229" t="s">
        <v>436</v>
      </c>
    </row>
    <row r="13" spans="1:3" ht="21.75" customHeight="1" thickBot="1" x14ac:dyDescent="0.3">
      <c r="A13" s="225" t="s">
        <v>711</v>
      </c>
      <c r="B13" s="226" t="s">
        <v>712</v>
      </c>
      <c r="C13" s="230"/>
    </row>
    <row r="14" spans="1:3" ht="20.25" customHeight="1" thickBot="1" x14ac:dyDescent="0.3">
      <c r="A14" s="228" t="s">
        <v>713</v>
      </c>
      <c r="B14" s="226" t="s">
        <v>714</v>
      </c>
      <c r="C14" s="230"/>
    </row>
    <row r="15" spans="1:3" ht="28.5" customHeight="1" thickBot="1" x14ac:dyDescent="0.3">
      <c r="A15" s="228" t="s">
        <v>715</v>
      </c>
      <c r="B15" s="226" t="s">
        <v>716</v>
      </c>
      <c r="C15" s="230" t="s">
        <v>436</v>
      </c>
    </row>
    <row r="16" spans="1:3" ht="20.25" customHeight="1" thickBot="1" x14ac:dyDescent="0.3">
      <c r="A16" s="228" t="s">
        <v>717</v>
      </c>
      <c r="B16" s="226" t="s">
        <v>718</v>
      </c>
      <c r="C16" s="230"/>
    </row>
    <row r="17" spans="1:3" ht="24.75" thickBot="1" x14ac:dyDescent="0.3">
      <c r="A17" s="228" t="s">
        <v>480</v>
      </c>
      <c r="B17" s="226" t="s">
        <v>719</v>
      </c>
      <c r="C17" s="231" t="s">
        <v>436</v>
      </c>
    </row>
  </sheetData>
  <mergeCells count="4">
    <mergeCell ref="A5:C5"/>
    <mergeCell ref="A6:C6"/>
    <mergeCell ref="A8:A9"/>
    <mergeCell ref="B8:B9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C43" sqref="C43"/>
    </sheetView>
  </sheetViews>
  <sheetFormatPr defaultRowHeight="15" x14ac:dyDescent="0.25"/>
  <cols>
    <col min="1" max="1" width="9.42578125" style="215" customWidth="1"/>
    <col min="2" max="2" width="18" style="232" customWidth="1"/>
    <col min="3" max="3" width="63.85546875" customWidth="1"/>
    <col min="4" max="4" width="3.140625" customWidth="1"/>
    <col min="5" max="5" width="10.140625" bestFit="1" customWidth="1"/>
  </cols>
  <sheetData>
    <row r="1" spans="1:3" x14ac:dyDescent="0.25">
      <c r="C1" s="159" t="s">
        <v>721</v>
      </c>
    </row>
    <row r="2" spans="1:3" x14ac:dyDescent="0.25">
      <c r="A2" s="233"/>
      <c r="C2" s="159" t="s">
        <v>465</v>
      </c>
    </row>
    <row r="3" spans="1:3" x14ac:dyDescent="0.25">
      <c r="A3" s="233"/>
      <c r="C3" s="159" t="str">
        <f>'пр.1,2'!D3</f>
        <v>от    12.2018  №проект</v>
      </c>
    </row>
    <row r="4" spans="1:3" x14ac:dyDescent="0.25">
      <c r="A4" s="233"/>
    </row>
    <row r="5" spans="1:3" ht="15.75" thickBot="1" x14ac:dyDescent="0.3">
      <c r="A5" s="398" t="s">
        <v>943</v>
      </c>
      <c r="B5" s="398"/>
      <c r="C5" s="398"/>
    </row>
    <row r="6" spans="1:3" x14ac:dyDescent="0.25">
      <c r="A6" s="234" t="s">
        <v>576</v>
      </c>
      <c r="B6" s="407" t="s">
        <v>722</v>
      </c>
      <c r="C6" s="408" t="s">
        <v>723</v>
      </c>
    </row>
    <row r="7" spans="1:3" ht="25.5" thickBot="1" x14ac:dyDescent="0.3">
      <c r="A7" s="132" t="s">
        <v>724</v>
      </c>
      <c r="B7" s="403"/>
      <c r="C7" s="401"/>
    </row>
    <row r="8" spans="1:3" ht="36" customHeight="1" thickBot="1" x14ac:dyDescent="0.3">
      <c r="A8" s="409" t="s">
        <v>725</v>
      </c>
      <c r="B8" s="410"/>
      <c r="C8" s="399"/>
    </row>
    <row r="9" spans="1:3" ht="25.5" thickBot="1" x14ac:dyDescent="0.3">
      <c r="A9" s="235">
        <v>901</v>
      </c>
      <c r="B9" s="236" t="s">
        <v>726</v>
      </c>
      <c r="C9" s="237" t="str">
        <f>'пр.1,2'!A130</f>
        <v>Прочие доходы от оказания платных услуг (работ) получателями средств бюджетов муниципальных районов</v>
      </c>
    </row>
    <row r="10" spans="1:3" ht="15.75" thickBot="1" x14ac:dyDescent="0.3">
      <c r="A10" s="235">
        <v>901</v>
      </c>
      <c r="B10" s="236" t="s">
        <v>716</v>
      </c>
      <c r="C10" s="238" t="s">
        <v>727</v>
      </c>
    </row>
    <row r="11" spans="1:3" ht="15.75" thickBot="1" x14ac:dyDescent="0.3">
      <c r="A11" s="235">
        <v>901</v>
      </c>
      <c r="B11" s="236" t="s">
        <v>719</v>
      </c>
      <c r="C11" s="238" t="str">
        <f>'пр.1,2'!A145</f>
        <v>Прочие неналоговые доходы бюджетов муниципальных районов</v>
      </c>
    </row>
    <row r="12" spans="1:3" ht="15.75" thickBot="1" x14ac:dyDescent="0.3">
      <c r="A12" s="235">
        <v>901</v>
      </c>
      <c r="B12" s="236" t="s">
        <v>862</v>
      </c>
      <c r="C12" s="239" t="s">
        <v>729</v>
      </c>
    </row>
    <row r="13" spans="1:3" ht="15.75" thickBot="1" x14ac:dyDescent="0.3">
      <c r="A13" s="235">
        <v>901</v>
      </c>
      <c r="B13" s="236" t="s">
        <v>863</v>
      </c>
      <c r="C13" s="238" t="s">
        <v>730</v>
      </c>
    </row>
    <row r="14" spans="1:3" ht="24.75" thickBot="1" x14ac:dyDescent="0.3">
      <c r="A14" s="235">
        <v>901</v>
      </c>
      <c r="B14" s="236" t="s">
        <v>864</v>
      </c>
      <c r="C14" s="238" t="s">
        <v>731</v>
      </c>
    </row>
    <row r="15" spans="1:3" ht="15.75" thickBot="1" x14ac:dyDescent="0.3">
      <c r="A15" s="235">
        <v>901</v>
      </c>
      <c r="B15" s="236" t="s">
        <v>865</v>
      </c>
      <c r="C15" s="238" t="s">
        <v>732</v>
      </c>
    </row>
    <row r="16" spans="1:3" ht="24.75" thickBot="1" x14ac:dyDescent="0.3">
      <c r="A16" s="235">
        <v>901</v>
      </c>
      <c r="B16" s="236" t="s">
        <v>866</v>
      </c>
      <c r="C16" s="238" t="s">
        <v>733</v>
      </c>
    </row>
    <row r="17" spans="1:11" ht="25.5" thickBot="1" x14ac:dyDescent="0.3">
      <c r="A17" s="235">
        <v>901</v>
      </c>
      <c r="B17" s="240" t="s">
        <v>867</v>
      </c>
      <c r="C17" s="144" t="s">
        <v>734</v>
      </c>
    </row>
    <row r="18" spans="1:11" ht="24.75" thickBot="1" x14ac:dyDescent="0.3">
      <c r="A18" s="235">
        <v>901</v>
      </c>
      <c r="B18" s="236" t="s">
        <v>868</v>
      </c>
      <c r="C18" s="238" t="s">
        <v>735</v>
      </c>
    </row>
    <row r="19" spans="1:11" ht="22.5" customHeight="1" thickBot="1" x14ac:dyDescent="0.3">
      <c r="A19" s="411" t="s">
        <v>736</v>
      </c>
      <c r="B19" s="412"/>
      <c r="C19" s="413"/>
      <c r="E19" s="20"/>
      <c r="F19" s="20"/>
      <c r="G19" s="20"/>
      <c r="H19" s="20"/>
      <c r="I19" s="20"/>
      <c r="J19" s="20"/>
      <c r="K19" s="20"/>
    </row>
    <row r="20" spans="1:11" ht="49.5" thickBot="1" x14ac:dyDescent="0.3">
      <c r="A20" s="235">
        <v>902</v>
      </c>
      <c r="B20" s="236" t="s">
        <v>737</v>
      </c>
      <c r="C20" s="144" t="s">
        <v>206</v>
      </c>
      <c r="E20" s="20"/>
      <c r="F20" s="20"/>
      <c r="G20" s="20"/>
      <c r="H20" s="20"/>
      <c r="I20" s="20"/>
      <c r="J20" s="20"/>
      <c r="K20" s="20"/>
    </row>
    <row r="21" spans="1:11" ht="49.5" thickBot="1" x14ac:dyDescent="0.3">
      <c r="A21" s="235">
        <v>902</v>
      </c>
      <c r="B21" s="236" t="s">
        <v>738</v>
      </c>
      <c r="C21" s="144" t="s">
        <v>739</v>
      </c>
      <c r="E21" s="20"/>
      <c r="F21" s="20"/>
      <c r="G21" s="20"/>
      <c r="H21" s="20"/>
      <c r="I21" s="20"/>
      <c r="J21" s="20"/>
      <c r="K21" s="20"/>
    </row>
    <row r="22" spans="1:11" ht="24.75" thickBot="1" x14ac:dyDescent="0.3">
      <c r="A22" s="235">
        <v>902</v>
      </c>
      <c r="B22" s="236" t="s">
        <v>740</v>
      </c>
      <c r="C22" s="238" t="s">
        <v>741</v>
      </c>
    </row>
    <row r="23" spans="1:11" ht="15.75" thickBot="1" x14ac:dyDescent="0.3">
      <c r="A23" s="235">
        <v>902</v>
      </c>
      <c r="B23" s="236" t="s">
        <v>716</v>
      </c>
      <c r="C23" s="238" t="s">
        <v>742</v>
      </c>
    </row>
    <row r="24" spans="1:11" ht="15.75" thickBot="1" x14ac:dyDescent="0.3">
      <c r="A24" s="235">
        <v>902</v>
      </c>
      <c r="B24" s="236" t="s">
        <v>719</v>
      </c>
      <c r="C24" s="238" t="s">
        <v>728</v>
      </c>
    </row>
    <row r="25" spans="1:11" ht="25.5" thickBot="1" x14ac:dyDescent="0.3">
      <c r="A25" s="235">
        <v>902</v>
      </c>
      <c r="B25" s="240" t="s">
        <v>867</v>
      </c>
      <c r="C25" s="144" t="s">
        <v>734</v>
      </c>
    </row>
    <row r="26" spans="1:11" s="20" customFormat="1" ht="25.5" thickBot="1" x14ac:dyDescent="0.3">
      <c r="A26" s="61">
        <v>902</v>
      </c>
      <c r="B26" s="236" t="s">
        <v>870</v>
      </c>
      <c r="C26" s="241" t="s">
        <v>743</v>
      </c>
    </row>
    <row r="27" spans="1:11" ht="36.75" thickBot="1" x14ac:dyDescent="0.3">
      <c r="A27" s="235">
        <v>902</v>
      </c>
      <c r="B27" s="236" t="s">
        <v>871</v>
      </c>
      <c r="C27" s="239" t="s">
        <v>241</v>
      </c>
    </row>
    <row r="28" spans="1:11" ht="24.75" thickBot="1" x14ac:dyDescent="0.3">
      <c r="A28" s="235">
        <v>902</v>
      </c>
      <c r="B28" s="236" t="s">
        <v>872</v>
      </c>
      <c r="C28" s="238" t="s">
        <v>224</v>
      </c>
    </row>
    <row r="29" spans="1:11" ht="24.75" thickBot="1" x14ac:dyDescent="0.3">
      <c r="A29" s="242">
        <v>902</v>
      </c>
      <c r="B29" s="31" t="s">
        <v>864</v>
      </c>
      <c r="C29" s="243" t="s">
        <v>731</v>
      </c>
    </row>
    <row r="30" spans="1:11" ht="15.75" thickBot="1" x14ac:dyDescent="0.3">
      <c r="A30" s="244">
        <v>902</v>
      </c>
      <c r="B30" s="245" t="s">
        <v>863</v>
      </c>
      <c r="C30" s="246" t="s">
        <v>730</v>
      </c>
    </row>
    <row r="31" spans="1:11" ht="36.75" thickBot="1" x14ac:dyDescent="0.3">
      <c r="A31" s="235">
        <v>902</v>
      </c>
      <c r="B31" s="236" t="s">
        <v>873</v>
      </c>
      <c r="C31" s="239" t="s">
        <v>242</v>
      </c>
    </row>
    <row r="32" spans="1:11" ht="24.75" thickBot="1" x14ac:dyDescent="0.3">
      <c r="A32" s="235">
        <v>902</v>
      </c>
      <c r="B32" s="236" t="s">
        <v>866</v>
      </c>
      <c r="C32" s="238" t="s">
        <v>733</v>
      </c>
    </row>
    <row r="33" spans="1:6" ht="31.5" customHeight="1" thickBot="1" x14ac:dyDescent="0.3">
      <c r="A33" s="404" t="s">
        <v>744</v>
      </c>
      <c r="B33" s="405"/>
      <c r="C33" s="406"/>
    </row>
    <row r="34" spans="1:6" ht="25.5" thickBot="1" x14ac:dyDescent="0.3">
      <c r="A34" s="235">
        <v>903</v>
      </c>
      <c r="B34" s="236" t="s">
        <v>726</v>
      </c>
      <c r="C34" s="237" t="s">
        <v>207</v>
      </c>
    </row>
    <row r="35" spans="1:6" ht="15.75" thickBot="1" x14ac:dyDescent="0.3">
      <c r="A35" s="235">
        <v>903</v>
      </c>
      <c r="B35" s="236" t="s">
        <v>716</v>
      </c>
      <c r="C35" s="228" t="s">
        <v>745</v>
      </c>
    </row>
    <row r="36" spans="1:6" ht="15.75" thickBot="1" x14ac:dyDescent="0.3">
      <c r="A36" s="235">
        <v>903</v>
      </c>
      <c r="B36" s="236" t="s">
        <v>719</v>
      </c>
      <c r="C36" s="144" t="s">
        <v>728</v>
      </c>
    </row>
    <row r="37" spans="1:6" ht="15.75" thickBot="1" x14ac:dyDescent="0.3">
      <c r="A37" s="404" t="s">
        <v>746</v>
      </c>
      <c r="B37" s="405"/>
      <c r="C37" s="406"/>
    </row>
    <row r="38" spans="1:6" ht="37.5" thickBot="1" x14ac:dyDescent="0.3">
      <c r="A38" s="235">
        <v>904</v>
      </c>
      <c r="B38" s="236" t="s">
        <v>747</v>
      </c>
      <c r="C38" s="237" t="s">
        <v>208</v>
      </c>
    </row>
    <row r="39" spans="1:6" ht="15.75" thickBot="1" x14ac:dyDescent="0.3">
      <c r="A39" s="235">
        <v>904</v>
      </c>
      <c r="B39" s="236" t="s">
        <v>716</v>
      </c>
      <c r="C39" s="238" t="s">
        <v>742</v>
      </c>
    </row>
    <row r="40" spans="1:6" ht="15.75" thickBot="1" x14ac:dyDescent="0.3">
      <c r="A40" s="235">
        <v>904</v>
      </c>
      <c r="B40" s="236" t="s">
        <v>719</v>
      </c>
      <c r="C40" s="239" t="s">
        <v>728</v>
      </c>
    </row>
    <row r="41" spans="1:6" ht="25.5" thickBot="1" x14ac:dyDescent="0.3">
      <c r="A41" s="235">
        <v>904</v>
      </c>
      <c r="B41" s="240" t="s">
        <v>878</v>
      </c>
      <c r="C41" s="144" t="s">
        <v>748</v>
      </c>
      <c r="E41" s="20"/>
      <c r="F41" s="20"/>
    </row>
    <row r="42" spans="1:6" ht="25.5" thickBot="1" x14ac:dyDescent="0.3">
      <c r="A42" s="235">
        <v>904</v>
      </c>
      <c r="B42" s="240" t="s">
        <v>867</v>
      </c>
      <c r="C42" s="144" t="s">
        <v>734</v>
      </c>
    </row>
    <row r="43" spans="1:6" ht="61.5" thickBot="1" x14ac:dyDescent="0.3">
      <c r="A43" s="235">
        <v>904</v>
      </c>
      <c r="B43" s="236" t="s">
        <v>879</v>
      </c>
      <c r="C43" s="144" t="s">
        <v>749</v>
      </c>
    </row>
    <row r="44" spans="1:6" ht="24.75" thickBot="1" x14ac:dyDescent="0.3">
      <c r="A44" s="235">
        <v>904</v>
      </c>
      <c r="B44" s="236" t="s">
        <v>874</v>
      </c>
      <c r="C44" s="238" t="s">
        <v>228</v>
      </c>
    </row>
    <row r="45" spans="1:6" ht="25.5" thickBot="1" x14ac:dyDescent="0.3">
      <c r="A45" s="235">
        <v>904</v>
      </c>
      <c r="B45" s="236" t="s">
        <v>875</v>
      </c>
      <c r="C45" s="241" t="s">
        <v>229</v>
      </c>
    </row>
    <row r="46" spans="1:6" ht="15.75" thickBot="1" x14ac:dyDescent="0.3">
      <c r="A46" s="235">
        <v>904</v>
      </c>
      <c r="B46" s="236" t="s">
        <v>863</v>
      </c>
      <c r="C46" s="238" t="s">
        <v>730</v>
      </c>
    </row>
    <row r="47" spans="1:6" ht="36.75" thickBot="1" x14ac:dyDescent="0.3">
      <c r="A47" s="235">
        <v>904</v>
      </c>
      <c r="B47" s="236" t="s">
        <v>873</v>
      </c>
      <c r="C47" s="238" t="s">
        <v>242</v>
      </c>
    </row>
    <row r="48" spans="1:6" ht="24.75" thickBot="1" x14ac:dyDescent="0.3">
      <c r="A48" s="235">
        <v>904</v>
      </c>
      <c r="B48" s="236" t="s">
        <v>866</v>
      </c>
      <c r="C48" s="238" t="s">
        <v>733</v>
      </c>
    </row>
    <row r="49" spans="1:5" ht="15.75" thickBot="1" x14ac:dyDescent="0.3">
      <c r="A49" s="404" t="s">
        <v>750</v>
      </c>
      <c r="B49" s="405"/>
      <c r="C49" s="406"/>
    </row>
    <row r="50" spans="1:5" ht="25.5" thickBot="1" x14ac:dyDescent="0.3">
      <c r="A50" s="235">
        <v>910</v>
      </c>
      <c r="B50" s="236" t="s">
        <v>726</v>
      </c>
      <c r="C50" s="237" t="s">
        <v>207</v>
      </c>
    </row>
    <row r="51" spans="1:5" ht="15.75" thickBot="1" x14ac:dyDescent="0.3">
      <c r="A51" s="235">
        <v>910</v>
      </c>
      <c r="B51" s="236" t="s">
        <v>716</v>
      </c>
      <c r="C51" s="247" t="s">
        <v>715</v>
      </c>
    </row>
    <row r="52" spans="1:5" ht="15.75" thickBot="1" x14ac:dyDescent="0.3">
      <c r="A52" s="235">
        <v>910</v>
      </c>
      <c r="B52" s="236" t="s">
        <v>719</v>
      </c>
      <c r="C52" s="247" t="s">
        <v>728</v>
      </c>
    </row>
    <row r="53" spans="1:5" ht="15.75" thickBot="1" x14ac:dyDescent="0.3">
      <c r="A53" s="404" t="s">
        <v>751</v>
      </c>
      <c r="B53" s="405"/>
      <c r="C53" s="406"/>
    </row>
    <row r="54" spans="1:5" ht="25.5" thickBot="1" x14ac:dyDescent="0.3">
      <c r="A54" s="248">
        <v>911</v>
      </c>
      <c r="B54" s="249" t="s">
        <v>726</v>
      </c>
      <c r="C54" s="250" t="s">
        <v>207</v>
      </c>
    </row>
    <row r="55" spans="1:5" ht="15.75" thickBot="1" x14ac:dyDescent="0.3">
      <c r="A55" s="235">
        <v>911</v>
      </c>
      <c r="B55" s="236" t="s">
        <v>716</v>
      </c>
      <c r="C55" s="251" t="s">
        <v>715</v>
      </c>
    </row>
    <row r="56" spans="1:5" ht="15.75" thickBot="1" x14ac:dyDescent="0.3">
      <c r="A56" s="235">
        <v>911</v>
      </c>
      <c r="B56" s="236" t="s">
        <v>719</v>
      </c>
      <c r="C56" s="251" t="s">
        <v>728</v>
      </c>
    </row>
    <row r="57" spans="1:5" ht="25.5" thickBot="1" x14ac:dyDescent="0.3">
      <c r="A57" s="235">
        <v>911</v>
      </c>
      <c r="B57" s="236" t="s">
        <v>876</v>
      </c>
      <c r="C57" s="241" t="s">
        <v>752</v>
      </c>
    </row>
    <row r="58" spans="1:5" ht="15.75" thickBot="1" x14ac:dyDescent="0.3">
      <c r="A58" s="235">
        <v>911</v>
      </c>
      <c r="B58" s="249" t="s">
        <v>863</v>
      </c>
      <c r="C58" s="252" t="s">
        <v>730</v>
      </c>
    </row>
    <row r="59" spans="1:5" ht="15.75" thickBot="1" x14ac:dyDescent="0.3">
      <c r="A59" s="253">
        <v>911</v>
      </c>
      <c r="B59" s="236" t="s">
        <v>877</v>
      </c>
      <c r="C59" s="254" t="s">
        <v>753</v>
      </c>
    </row>
    <row r="60" spans="1:5" ht="25.5" thickBot="1" x14ac:dyDescent="0.3">
      <c r="A60" s="235">
        <v>911</v>
      </c>
      <c r="B60" s="255" t="s">
        <v>867</v>
      </c>
      <c r="C60" s="15" t="s">
        <v>734</v>
      </c>
      <c r="E60" s="20"/>
    </row>
    <row r="61" spans="1:5" ht="15.75" thickBot="1" x14ac:dyDescent="0.3">
      <c r="A61" s="404" t="s">
        <v>869</v>
      </c>
      <c r="B61" s="405"/>
      <c r="C61" s="406"/>
      <c r="E61" s="20"/>
    </row>
    <row r="62" spans="1:5" ht="61.5" thickBot="1" x14ac:dyDescent="0.3">
      <c r="A62" s="235">
        <v>912</v>
      </c>
      <c r="B62" s="236" t="s">
        <v>754</v>
      </c>
      <c r="C62" s="241" t="s">
        <v>651</v>
      </c>
      <c r="E62" s="263"/>
    </row>
    <row r="63" spans="1:5" ht="37.5" thickBot="1" x14ac:dyDescent="0.3">
      <c r="A63" s="235">
        <v>912</v>
      </c>
      <c r="B63" s="236" t="s">
        <v>755</v>
      </c>
      <c r="C63" s="237" t="s">
        <v>455</v>
      </c>
    </row>
    <row r="64" spans="1:5" ht="61.5" thickBot="1" x14ac:dyDescent="0.3">
      <c r="A64" s="235">
        <v>912</v>
      </c>
      <c r="B64" s="236" t="s">
        <v>756</v>
      </c>
      <c r="C64" s="144" t="s">
        <v>456</v>
      </c>
    </row>
    <row r="65" spans="1:5" ht="15.75" thickBot="1" x14ac:dyDescent="0.3">
      <c r="A65" s="235">
        <v>912</v>
      </c>
      <c r="B65" s="236" t="s">
        <v>716</v>
      </c>
      <c r="C65" s="241" t="s">
        <v>715</v>
      </c>
    </row>
    <row r="66" spans="1:5" ht="15.75" thickBot="1" x14ac:dyDescent="0.3">
      <c r="A66" s="235">
        <v>912</v>
      </c>
      <c r="B66" s="350" t="s">
        <v>719</v>
      </c>
      <c r="C66" s="349" t="s">
        <v>480</v>
      </c>
      <c r="E66" s="20"/>
    </row>
    <row r="67" spans="1:5" ht="25.5" thickBot="1" x14ac:dyDescent="0.3">
      <c r="A67" s="235">
        <v>912</v>
      </c>
      <c r="B67" s="236" t="s">
        <v>864</v>
      </c>
      <c r="C67" s="241" t="s">
        <v>731</v>
      </c>
    </row>
    <row r="68" spans="1:5" ht="37.5" thickBot="1" x14ac:dyDescent="0.3">
      <c r="A68" s="235">
        <v>912</v>
      </c>
      <c r="B68" s="240" t="s">
        <v>873</v>
      </c>
      <c r="C68" s="241" t="s">
        <v>242</v>
      </c>
    </row>
    <row r="69" spans="1:5" ht="15.75" thickBot="1" x14ac:dyDescent="0.3">
      <c r="A69" s="404" t="s">
        <v>757</v>
      </c>
      <c r="B69" s="405"/>
      <c r="C69" s="406"/>
    </row>
    <row r="70" spans="1:5" ht="37.5" thickBot="1" x14ac:dyDescent="0.3">
      <c r="A70" s="235">
        <v>913</v>
      </c>
      <c r="B70" s="236" t="s">
        <v>873</v>
      </c>
      <c r="C70" s="251" t="s">
        <v>242</v>
      </c>
    </row>
    <row r="71" spans="1:5" ht="15.75" thickBot="1" x14ac:dyDescent="0.3">
      <c r="A71" s="235">
        <v>913</v>
      </c>
      <c r="B71" s="236" t="s">
        <v>716</v>
      </c>
      <c r="C71" s="144" t="s">
        <v>745</v>
      </c>
    </row>
    <row r="72" spans="1:5" ht="15.75" thickBot="1" x14ac:dyDescent="0.3">
      <c r="A72" s="235">
        <v>913</v>
      </c>
      <c r="B72" s="236" t="s">
        <v>719</v>
      </c>
      <c r="C72" s="247" t="s">
        <v>480</v>
      </c>
    </row>
    <row r="73" spans="1:5" ht="25.5" thickBot="1" x14ac:dyDescent="0.3">
      <c r="A73" s="235">
        <v>913</v>
      </c>
      <c r="B73" s="240" t="s">
        <v>758</v>
      </c>
      <c r="C73" s="144" t="s">
        <v>254</v>
      </c>
    </row>
    <row r="74" spans="1:5" ht="37.5" thickBot="1" x14ac:dyDescent="0.3">
      <c r="A74" s="235">
        <v>913</v>
      </c>
      <c r="B74" s="236" t="s">
        <v>747</v>
      </c>
      <c r="C74" s="144" t="s">
        <v>208</v>
      </c>
    </row>
    <row r="75" spans="1:5" ht="15.75" thickBot="1" x14ac:dyDescent="0.3">
      <c r="A75" s="404" t="s">
        <v>759</v>
      </c>
      <c r="B75" s="405"/>
      <c r="C75" s="406"/>
    </row>
    <row r="76" spans="1:5" ht="25.5" thickBot="1" x14ac:dyDescent="0.3">
      <c r="A76" s="256" t="s">
        <v>760</v>
      </c>
      <c r="B76" s="236" t="s">
        <v>740</v>
      </c>
      <c r="C76" s="144" t="s">
        <v>460</v>
      </c>
    </row>
    <row r="77" spans="1:5" ht="15.75" thickBot="1" x14ac:dyDescent="0.3">
      <c r="A77" s="256" t="s">
        <v>760</v>
      </c>
      <c r="B77" s="236" t="s">
        <v>716</v>
      </c>
      <c r="C77" s="144" t="s">
        <v>745</v>
      </c>
    </row>
    <row r="78" spans="1:5" ht="15.75" thickBot="1" x14ac:dyDescent="0.3">
      <c r="A78" s="256" t="s">
        <v>760</v>
      </c>
      <c r="B78" s="236" t="s">
        <v>719</v>
      </c>
      <c r="C78" s="144" t="s">
        <v>480</v>
      </c>
    </row>
    <row r="79" spans="1:5" ht="31.5" customHeight="1" thickBot="1" x14ac:dyDescent="0.3">
      <c r="A79" s="392" t="s">
        <v>761</v>
      </c>
      <c r="B79" s="393"/>
      <c r="C79" s="394"/>
    </row>
    <row r="80" spans="1:5" ht="15.75" thickBot="1" x14ac:dyDescent="0.3">
      <c r="A80" s="235">
        <v>0</v>
      </c>
      <c r="B80" s="257">
        <v>2E+16</v>
      </c>
      <c r="C80" s="144" t="s">
        <v>762</v>
      </c>
    </row>
    <row r="81" spans="1:3" x14ac:dyDescent="0.25">
      <c r="A81" s="168"/>
      <c r="B81" s="258"/>
      <c r="C81" s="259"/>
    </row>
    <row r="82" spans="1:3" x14ac:dyDescent="0.25">
      <c r="A82" s="168"/>
      <c r="B82" s="258"/>
      <c r="C82" s="259"/>
    </row>
    <row r="83" spans="1:3" x14ac:dyDescent="0.25">
      <c r="A83" s="395" t="s">
        <v>763</v>
      </c>
      <c r="B83" s="395"/>
      <c r="C83" s="395"/>
    </row>
    <row r="84" spans="1:3" x14ac:dyDescent="0.25">
      <c r="A84" s="207"/>
      <c r="B84" s="258"/>
      <c r="C84" s="260"/>
    </row>
    <row r="85" spans="1:3" x14ac:dyDescent="0.25">
      <c r="A85" s="233"/>
      <c r="C85" s="159" t="s">
        <v>384</v>
      </c>
    </row>
    <row r="86" spans="1:3" x14ac:dyDescent="0.25">
      <c r="A86" s="233"/>
      <c r="C86" s="159" t="s">
        <v>465</v>
      </c>
    </row>
    <row r="87" spans="1:3" x14ac:dyDescent="0.25">
      <c r="A87" s="208"/>
      <c r="C87" s="159" t="str">
        <f>C3</f>
        <v>от    12.2018  №проект</v>
      </c>
    </row>
    <row r="88" spans="1:3" x14ac:dyDescent="0.25">
      <c r="A88" s="208"/>
      <c r="B88" s="396" t="s">
        <v>764</v>
      </c>
      <c r="C88" s="396"/>
    </row>
    <row r="89" spans="1:3" ht="15.75" thickBot="1" x14ac:dyDescent="0.3">
      <c r="A89" s="233"/>
      <c r="B89" s="397" t="s">
        <v>765</v>
      </c>
      <c r="C89" s="398"/>
    </row>
    <row r="90" spans="1:3" ht="15.75" thickBot="1" x14ac:dyDescent="0.3">
      <c r="A90" s="390" t="s">
        <v>766</v>
      </c>
      <c r="B90" s="391"/>
      <c r="C90" s="399" t="s">
        <v>767</v>
      </c>
    </row>
    <row r="91" spans="1:3" ht="37.5" thickBot="1" x14ac:dyDescent="0.3">
      <c r="A91" s="3" t="s">
        <v>768</v>
      </c>
      <c r="B91" s="402" t="s">
        <v>769</v>
      </c>
      <c r="C91" s="400"/>
    </row>
    <row r="92" spans="1:3" ht="25.5" thickBot="1" x14ac:dyDescent="0.3">
      <c r="A92" s="132" t="s">
        <v>770</v>
      </c>
      <c r="B92" s="403"/>
      <c r="C92" s="401"/>
    </row>
    <row r="93" spans="1:3" ht="15.75" thickBot="1" x14ac:dyDescent="0.3">
      <c r="A93" s="132">
        <v>904</v>
      </c>
      <c r="B93" s="390" t="s">
        <v>771</v>
      </c>
      <c r="C93" s="391"/>
    </row>
    <row r="94" spans="1:3" ht="15.75" thickBot="1" x14ac:dyDescent="0.3">
      <c r="A94" s="242">
        <v>904</v>
      </c>
      <c r="B94" s="261">
        <v>1020000000000000</v>
      </c>
      <c r="C94" s="262" t="s">
        <v>772</v>
      </c>
    </row>
    <row r="95" spans="1:3" ht="25.5" thickBot="1" x14ac:dyDescent="0.3">
      <c r="A95" s="242">
        <v>904</v>
      </c>
      <c r="B95" s="261">
        <v>1030100000000000</v>
      </c>
      <c r="C95" s="262" t="s">
        <v>773</v>
      </c>
    </row>
    <row r="96" spans="1:3" ht="15.75" thickBot="1" x14ac:dyDescent="0.3">
      <c r="A96" s="242">
        <v>904</v>
      </c>
      <c r="B96" s="261">
        <v>1060600000000000</v>
      </c>
      <c r="C96" s="262" t="s">
        <v>774</v>
      </c>
    </row>
  </sheetData>
  <mergeCells count="20">
    <mergeCell ref="A75:C75"/>
    <mergeCell ref="A5:C5"/>
    <mergeCell ref="B6:B7"/>
    <mergeCell ref="C6:C7"/>
    <mergeCell ref="A8:C8"/>
    <mergeCell ref="A19:C19"/>
    <mergeCell ref="A33:C33"/>
    <mergeCell ref="A37:C37"/>
    <mergeCell ref="A49:C49"/>
    <mergeCell ref="A53:C53"/>
    <mergeCell ref="A61:C61"/>
    <mergeCell ref="A69:C69"/>
    <mergeCell ref="B93:C93"/>
    <mergeCell ref="A79:C79"/>
    <mergeCell ref="A83:C83"/>
    <mergeCell ref="B88:C88"/>
    <mergeCell ref="B89:C89"/>
    <mergeCell ref="A90:B90"/>
    <mergeCell ref="C90:C92"/>
    <mergeCell ref="B91:B92"/>
  </mergeCells>
  <pageMargins left="0.7" right="0.2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1" zoomScale="130" zoomScaleNormal="130" workbookViewId="0">
      <selection activeCell="H22" sqref="H22"/>
    </sheetView>
  </sheetViews>
  <sheetFormatPr defaultRowHeight="15" x14ac:dyDescent="0.25"/>
  <cols>
    <col min="1" max="1" width="57.5703125" customWidth="1"/>
    <col min="6" max="6" width="0.5703125" customWidth="1"/>
  </cols>
  <sheetData>
    <row r="1" spans="1:4" x14ac:dyDescent="0.25">
      <c r="D1" s="19" t="s">
        <v>572</v>
      </c>
    </row>
    <row r="2" spans="1:4" x14ac:dyDescent="0.25">
      <c r="D2" s="19" t="s">
        <v>465</v>
      </c>
    </row>
    <row r="3" spans="1:4" x14ac:dyDescent="0.25">
      <c r="D3" s="19" t="str">
        <f>'пр.1,2'!D3</f>
        <v>от    12.2018  №проект</v>
      </c>
    </row>
    <row r="4" spans="1:4" ht="25.5" customHeight="1" x14ac:dyDescent="0.25">
      <c r="A4" s="414" t="s">
        <v>941</v>
      </c>
      <c r="B4" s="414"/>
      <c r="C4" s="414"/>
      <c r="D4" s="414"/>
    </row>
    <row r="5" spans="1:4" ht="15.75" thickBot="1" x14ac:dyDescent="0.3">
      <c r="D5" s="2" t="s">
        <v>496</v>
      </c>
    </row>
    <row r="6" spans="1:4" ht="17.25" thickBot="1" x14ac:dyDescent="0.3">
      <c r="A6" s="11" t="s">
        <v>497</v>
      </c>
      <c r="B6" s="12" t="s">
        <v>498</v>
      </c>
      <c r="C6" s="13" t="s">
        <v>499</v>
      </c>
      <c r="D6" s="44" t="s">
        <v>468</v>
      </c>
    </row>
    <row r="7" spans="1:4" ht="15.75" thickBot="1" x14ac:dyDescent="0.3">
      <c r="A7" s="14" t="s">
        <v>500</v>
      </c>
      <c r="B7" s="5">
        <v>1</v>
      </c>
      <c r="C7" s="5"/>
      <c r="D7" s="17">
        <f>SUM(D8:D15)</f>
        <v>73273.399999999994</v>
      </c>
    </row>
    <row r="8" spans="1:4" ht="15.75" thickBot="1" x14ac:dyDescent="0.3">
      <c r="A8" s="15" t="s">
        <v>501</v>
      </c>
      <c r="B8" s="9" t="s">
        <v>531</v>
      </c>
      <c r="C8" s="9" t="s">
        <v>538</v>
      </c>
      <c r="D8" s="18">
        <f>'пр.9,10'!G172</f>
        <v>2396.8000000000002</v>
      </c>
    </row>
    <row r="9" spans="1:4" ht="16.5" customHeight="1" thickBot="1" x14ac:dyDescent="0.3">
      <c r="A9" s="15" t="s">
        <v>502</v>
      </c>
      <c r="B9" s="9" t="s">
        <v>531</v>
      </c>
      <c r="C9" s="9" t="s">
        <v>532</v>
      </c>
      <c r="D9" s="18">
        <f>'пр.9,10'!G176</f>
        <v>1089.5999999999999</v>
      </c>
    </row>
    <row r="10" spans="1:4" ht="25.5" thickBot="1" x14ac:dyDescent="0.3">
      <c r="A10" s="15" t="s">
        <v>503</v>
      </c>
      <c r="B10" s="9" t="s">
        <v>531</v>
      </c>
      <c r="C10" s="9" t="s">
        <v>533</v>
      </c>
      <c r="D10" s="18">
        <f>'пр.9,10'!G185</f>
        <v>22263.600000000002</v>
      </c>
    </row>
    <row r="11" spans="1:4" ht="25.5" thickBot="1" x14ac:dyDescent="0.3">
      <c r="A11" s="15" t="s">
        <v>504</v>
      </c>
      <c r="B11" s="9" t="s">
        <v>531</v>
      </c>
      <c r="C11" s="9" t="s">
        <v>539</v>
      </c>
      <c r="D11" s="18">
        <f>'пр.9,10'!G441+'пр.9,10'!G615</f>
        <v>10620.300000000001</v>
      </c>
    </row>
    <row r="12" spans="1:4" ht="15.75" thickBot="1" x14ac:dyDescent="0.3">
      <c r="A12" s="15" t="s">
        <v>365</v>
      </c>
      <c r="B12" s="9" t="s">
        <v>531</v>
      </c>
      <c r="C12" s="9" t="s">
        <v>534</v>
      </c>
      <c r="D12" s="18">
        <f>'пр.9,10'!G227</f>
        <v>3.2</v>
      </c>
    </row>
    <row r="13" spans="1:4" ht="15.75" thickBot="1" x14ac:dyDescent="0.3">
      <c r="A13" s="66" t="s">
        <v>390</v>
      </c>
      <c r="B13" s="9" t="s">
        <v>531</v>
      </c>
      <c r="C13" s="9" t="s">
        <v>535</v>
      </c>
      <c r="D13" s="18">
        <f>'пр.9,10'!G232</f>
        <v>0</v>
      </c>
    </row>
    <row r="14" spans="1:4" ht="15.75" thickBot="1" x14ac:dyDescent="0.3">
      <c r="A14" s="15" t="s">
        <v>505</v>
      </c>
      <c r="B14" s="9" t="s">
        <v>531</v>
      </c>
      <c r="C14" s="9">
        <v>11</v>
      </c>
      <c r="D14" s="18">
        <v>50</v>
      </c>
    </row>
    <row r="15" spans="1:4" ht="15.75" thickBot="1" x14ac:dyDescent="0.3">
      <c r="A15" s="15" t="s">
        <v>506</v>
      </c>
      <c r="B15" s="9" t="s">
        <v>531</v>
      </c>
      <c r="C15" s="9">
        <v>13</v>
      </c>
      <c r="D15" s="18">
        <f>'пр.9,10'!G241+'пр.9,10'!G471+'пр.9,10'!G583</f>
        <v>36849.9</v>
      </c>
    </row>
    <row r="16" spans="1:4" ht="15.75" thickBot="1" x14ac:dyDescent="0.3">
      <c r="A16" s="14" t="s">
        <v>507</v>
      </c>
      <c r="B16" s="10" t="s">
        <v>532</v>
      </c>
      <c r="C16" s="10"/>
      <c r="D16" s="17">
        <f>SUM(D17:D18)</f>
        <v>334.9</v>
      </c>
    </row>
    <row r="17" spans="1:7" ht="25.5" thickBot="1" x14ac:dyDescent="0.3">
      <c r="A17" s="15" t="s">
        <v>508</v>
      </c>
      <c r="B17" s="9" t="s">
        <v>532</v>
      </c>
      <c r="C17" s="9" t="s">
        <v>537</v>
      </c>
      <c r="D17" s="18">
        <f>'пр.9,10'!G273</f>
        <v>188</v>
      </c>
    </row>
    <row r="18" spans="1:7" ht="25.5" thickBot="1" x14ac:dyDescent="0.3">
      <c r="A18" s="15" t="s">
        <v>509</v>
      </c>
      <c r="B18" s="9" t="s">
        <v>532</v>
      </c>
      <c r="C18" s="9">
        <v>14</v>
      </c>
      <c r="D18" s="18">
        <f>'пр.9,10'!G283</f>
        <v>146.9</v>
      </c>
    </row>
    <row r="19" spans="1:7" ht="15.75" thickBot="1" x14ac:dyDescent="0.3">
      <c r="A19" s="14" t="s">
        <v>510</v>
      </c>
      <c r="B19" s="10" t="s">
        <v>533</v>
      </c>
      <c r="C19" s="10"/>
      <c r="D19" s="17">
        <f>SUM(D20:D23)</f>
        <v>4058.9</v>
      </c>
    </row>
    <row r="20" spans="1:7" ht="15.75" thickBot="1" x14ac:dyDescent="0.3">
      <c r="A20" s="15" t="s">
        <v>511</v>
      </c>
      <c r="B20" s="9" t="s">
        <v>533</v>
      </c>
      <c r="C20" s="9" t="s">
        <v>531</v>
      </c>
      <c r="D20" s="18">
        <f>'пр.9,10'!G300</f>
        <v>100.3</v>
      </c>
    </row>
    <row r="21" spans="1:7" ht="15.75" thickBot="1" x14ac:dyDescent="0.3">
      <c r="A21" s="15" t="s">
        <v>512</v>
      </c>
      <c r="B21" s="9" t="s">
        <v>533</v>
      </c>
      <c r="C21" s="9" t="s">
        <v>534</v>
      </c>
      <c r="D21" s="18">
        <f>'пр.9,10'!G305</f>
        <v>77.5</v>
      </c>
      <c r="G21" t="s">
        <v>414</v>
      </c>
    </row>
    <row r="22" spans="1:7" ht="15.75" thickBot="1" x14ac:dyDescent="0.3">
      <c r="A22" s="15" t="s">
        <v>513</v>
      </c>
      <c r="B22" s="9" t="s">
        <v>533</v>
      </c>
      <c r="C22" s="9" t="s">
        <v>537</v>
      </c>
      <c r="D22" s="18">
        <f>'пр.9,10'!G308</f>
        <v>3478.6</v>
      </c>
    </row>
    <row r="23" spans="1:7" ht="15.75" thickBot="1" x14ac:dyDescent="0.3">
      <c r="A23" s="15" t="s">
        <v>514</v>
      </c>
      <c r="B23" s="9" t="s">
        <v>533</v>
      </c>
      <c r="C23" s="9">
        <v>12</v>
      </c>
      <c r="D23" s="18">
        <f>'пр.9,10'!G313</f>
        <v>402.5</v>
      </c>
    </row>
    <row r="24" spans="1:7" ht="15.75" thickBot="1" x14ac:dyDescent="0.3">
      <c r="A24" s="14" t="s">
        <v>515</v>
      </c>
      <c r="B24" s="10" t="s">
        <v>534</v>
      </c>
      <c r="C24" s="10"/>
      <c r="D24" s="17">
        <f>D25+D26</f>
        <v>1364.6999999999998</v>
      </c>
    </row>
    <row r="25" spans="1:7" ht="15.75" thickBot="1" x14ac:dyDescent="0.3">
      <c r="A25" s="15" t="s">
        <v>516</v>
      </c>
      <c r="B25" s="9" t="s">
        <v>534</v>
      </c>
      <c r="C25" s="9" t="s">
        <v>538</v>
      </c>
      <c r="D25" s="18">
        <v>0</v>
      </c>
    </row>
    <row r="26" spans="1:7" ht="15.75" thickBot="1" x14ac:dyDescent="0.3">
      <c r="A26" s="32" t="s">
        <v>845</v>
      </c>
      <c r="B26" s="9" t="s">
        <v>534</v>
      </c>
      <c r="C26" s="9" t="s">
        <v>534</v>
      </c>
      <c r="D26" s="18">
        <f>'пр.9,10'!G601</f>
        <v>1364.6999999999998</v>
      </c>
    </row>
    <row r="27" spans="1:7" ht="15.75" thickBot="1" x14ac:dyDescent="0.3">
      <c r="A27" s="14" t="s">
        <v>849</v>
      </c>
      <c r="B27" s="10" t="s">
        <v>535</v>
      </c>
      <c r="C27" s="10"/>
      <c r="D27" s="17">
        <f>SUM(D28:D32)</f>
        <v>203844.69999999998</v>
      </c>
    </row>
    <row r="28" spans="1:7" ht="15.75" thickBot="1" x14ac:dyDescent="0.3">
      <c r="A28" s="15" t="s">
        <v>517</v>
      </c>
      <c r="B28" s="9" t="s">
        <v>535</v>
      </c>
      <c r="C28" s="9" t="s">
        <v>531</v>
      </c>
      <c r="D28" s="18">
        <f>'пр.9,10'!G15</f>
        <v>58624.6</v>
      </c>
    </row>
    <row r="29" spans="1:7" ht="15.75" thickBot="1" x14ac:dyDescent="0.3">
      <c r="A29" s="15" t="s">
        <v>518</v>
      </c>
      <c r="B29" s="9" t="s">
        <v>535</v>
      </c>
      <c r="C29" s="9" t="s">
        <v>538</v>
      </c>
      <c r="D29" s="18">
        <f>'пр.9,10'!G343+'пр.9,10'!G53</f>
        <v>99842.8</v>
      </c>
    </row>
    <row r="30" spans="1:7" ht="15.75" thickBot="1" x14ac:dyDescent="0.3">
      <c r="A30" s="15" t="s">
        <v>227</v>
      </c>
      <c r="B30" s="9" t="s">
        <v>535</v>
      </c>
      <c r="C30" s="9" t="s">
        <v>532</v>
      </c>
      <c r="D30" s="18">
        <f>'пр.9,10'!G101+'пр.9,10'!G413</f>
        <v>32193.9</v>
      </c>
      <c r="G30" t="s">
        <v>414</v>
      </c>
    </row>
    <row r="31" spans="1:7" ht="15.75" thickBot="1" x14ac:dyDescent="0.3">
      <c r="A31" s="15" t="s">
        <v>519</v>
      </c>
      <c r="B31" s="9" t="s">
        <v>535</v>
      </c>
      <c r="C31" s="9" t="s">
        <v>535</v>
      </c>
      <c r="D31" s="18">
        <f>'пр.9,10'!G92+'пр.9,10'!G347</f>
        <v>1512.5</v>
      </c>
    </row>
    <row r="32" spans="1:7" ht="15.75" thickBot="1" x14ac:dyDescent="0.3">
      <c r="A32" s="15" t="s">
        <v>520</v>
      </c>
      <c r="B32" s="9" t="s">
        <v>535</v>
      </c>
      <c r="C32" s="9" t="s">
        <v>537</v>
      </c>
      <c r="D32" s="18">
        <f>'пр.9,10'!G129</f>
        <v>11670.9</v>
      </c>
    </row>
    <row r="33" spans="1:4" ht="15.75" thickBot="1" x14ac:dyDescent="0.3">
      <c r="A33" s="14" t="s">
        <v>850</v>
      </c>
      <c r="B33" s="10" t="s">
        <v>536</v>
      </c>
      <c r="C33" s="10"/>
      <c r="D33" s="17">
        <f>SUM(D34:D35)</f>
        <v>29662.100000000002</v>
      </c>
    </row>
    <row r="34" spans="1:4" ht="15.75" thickBot="1" x14ac:dyDescent="0.3">
      <c r="A34" s="15" t="s">
        <v>521</v>
      </c>
      <c r="B34" s="9" t="s">
        <v>536</v>
      </c>
      <c r="C34" s="9" t="s">
        <v>531</v>
      </c>
      <c r="D34" s="18">
        <f>'пр.9,10'!G517</f>
        <v>26256.7</v>
      </c>
    </row>
    <row r="35" spans="1:4" ht="15.75" thickBot="1" x14ac:dyDescent="0.3">
      <c r="A35" s="15" t="s">
        <v>522</v>
      </c>
      <c r="B35" s="9" t="s">
        <v>536</v>
      </c>
      <c r="C35" s="9" t="s">
        <v>533</v>
      </c>
      <c r="D35" s="18">
        <f>'пр.9,10'!G558</f>
        <v>3405.4</v>
      </c>
    </row>
    <row r="36" spans="1:4" ht="15.75" thickBot="1" x14ac:dyDescent="0.3">
      <c r="A36" s="14" t="s">
        <v>851</v>
      </c>
      <c r="B36" s="10" t="s">
        <v>537</v>
      </c>
      <c r="C36" s="10"/>
      <c r="D36" s="17">
        <f>D37</f>
        <v>60</v>
      </c>
    </row>
    <row r="37" spans="1:4" ht="15.75" thickBot="1" x14ac:dyDescent="0.3">
      <c r="A37" s="15" t="s">
        <v>523</v>
      </c>
      <c r="B37" s="9" t="s">
        <v>537</v>
      </c>
      <c r="C37" s="9" t="s">
        <v>537</v>
      </c>
      <c r="D37" s="18">
        <f>'пр.9,10'!G361</f>
        <v>60</v>
      </c>
    </row>
    <row r="38" spans="1:4" ht="15.75" thickBot="1" x14ac:dyDescent="0.3">
      <c r="A38" s="14" t="s">
        <v>852</v>
      </c>
      <c r="B38" s="10">
        <v>10</v>
      </c>
      <c r="C38" s="10"/>
      <c r="D38" s="17">
        <f>SUM(D39:D41)</f>
        <v>17890.2</v>
      </c>
    </row>
    <row r="39" spans="1:4" ht="15.75" thickBot="1" x14ac:dyDescent="0.3">
      <c r="A39" s="15" t="s">
        <v>524</v>
      </c>
      <c r="B39" s="9">
        <v>10</v>
      </c>
      <c r="C39" s="9" t="s">
        <v>531</v>
      </c>
      <c r="D39" s="18">
        <f>'пр.9,10'!G368</f>
        <v>1444</v>
      </c>
    </row>
    <row r="40" spans="1:4" ht="15.75" thickBot="1" x14ac:dyDescent="0.3">
      <c r="A40" s="15" t="s">
        <v>525</v>
      </c>
      <c r="B40" s="9">
        <v>10</v>
      </c>
      <c r="C40" s="9" t="s">
        <v>532</v>
      </c>
      <c r="D40" s="18">
        <f>'пр.9,10'!G372+'пр.9,10'!G164</f>
        <v>14641.7</v>
      </c>
    </row>
    <row r="41" spans="1:4" ht="15.75" thickBot="1" x14ac:dyDescent="0.3">
      <c r="A41" s="15" t="s">
        <v>526</v>
      </c>
      <c r="B41" s="9">
        <v>10</v>
      </c>
      <c r="C41" s="9" t="s">
        <v>539</v>
      </c>
      <c r="D41" s="18">
        <f>'пр.9,10'!G377</f>
        <v>1804.5</v>
      </c>
    </row>
    <row r="42" spans="1:4" ht="17.25" customHeight="1" thickBot="1" x14ac:dyDescent="0.3">
      <c r="A42" s="14" t="s">
        <v>853</v>
      </c>
      <c r="B42" s="10">
        <v>11</v>
      </c>
      <c r="C42" s="10"/>
      <c r="D42" s="17">
        <f>D43</f>
        <v>2068.5</v>
      </c>
    </row>
    <row r="43" spans="1:4" ht="15.75" thickBot="1" x14ac:dyDescent="0.3">
      <c r="A43" s="15" t="s">
        <v>527</v>
      </c>
      <c r="B43" s="9">
        <v>11</v>
      </c>
      <c r="C43" s="9" t="s">
        <v>531</v>
      </c>
      <c r="D43" s="18">
        <f>'пр.9,10'!G397</f>
        <v>2068.5</v>
      </c>
    </row>
    <row r="44" spans="1:4" ht="15.75" thickBot="1" x14ac:dyDescent="0.3">
      <c r="A44" s="14" t="s">
        <v>854</v>
      </c>
      <c r="B44" s="10">
        <v>13</v>
      </c>
      <c r="C44" s="10"/>
      <c r="D44" s="17">
        <f>D45</f>
        <v>0</v>
      </c>
    </row>
    <row r="45" spans="1:4" ht="15.75" thickBot="1" x14ac:dyDescent="0.3">
      <c r="A45" s="15" t="s">
        <v>528</v>
      </c>
      <c r="B45" s="9">
        <v>13</v>
      </c>
      <c r="C45" s="9" t="s">
        <v>531</v>
      </c>
      <c r="D45" s="18">
        <f>'пр.9,10'!G460</f>
        <v>0</v>
      </c>
    </row>
    <row r="46" spans="1:4" ht="15.75" thickBot="1" x14ac:dyDescent="0.3">
      <c r="A46" s="14" t="s">
        <v>855</v>
      </c>
      <c r="B46" s="10">
        <v>14</v>
      </c>
      <c r="C46" s="10"/>
      <c r="D46" s="17">
        <f>D47</f>
        <v>12321.9</v>
      </c>
    </row>
    <row r="47" spans="1:4" ht="15.75" thickBot="1" x14ac:dyDescent="0.3">
      <c r="A47" s="15" t="s">
        <v>529</v>
      </c>
      <c r="B47" s="31">
        <v>14</v>
      </c>
      <c r="C47" s="31" t="s">
        <v>531</v>
      </c>
      <c r="D47" s="18">
        <f>'пр.9,10'!G465</f>
        <v>12321.9</v>
      </c>
    </row>
    <row r="48" spans="1:4" ht="15.75" thickBot="1" x14ac:dyDescent="0.3">
      <c r="A48" s="156" t="s">
        <v>530</v>
      </c>
      <c r="B48" s="142"/>
      <c r="C48" s="157"/>
      <c r="D48" s="44">
        <f>D7+D16+D19+D24+D27+D33+D36+D38+D42+D44+D46</f>
        <v>344879.3</v>
      </c>
    </row>
    <row r="49" spans="1:5" x14ac:dyDescent="0.25">
      <c r="A49" s="154"/>
      <c r="B49" s="155"/>
      <c r="C49" s="155"/>
      <c r="D49" s="153"/>
      <c r="E49" s="153"/>
    </row>
    <row r="50" spans="1:5" x14ac:dyDescent="0.25">
      <c r="E50" s="19" t="s">
        <v>613</v>
      </c>
    </row>
    <row r="51" spans="1:5" x14ac:dyDescent="0.25">
      <c r="E51" s="19" t="s">
        <v>465</v>
      </c>
    </row>
    <row r="52" spans="1:5" x14ac:dyDescent="0.25">
      <c r="E52" s="19" t="str">
        <f>D3</f>
        <v>от    12.2018  №проект</v>
      </c>
    </row>
    <row r="53" spans="1:5" ht="26.45" customHeight="1" thickBot="1" x14ac:dyDescent="0.3">
      <c r="A53" s="414" t="s">
        <v>942</v>
      </c>
      <c r="B53" s="414"/>
      <c r="C53" s="414"/>
      <c r="D53" s="414"/>
      <c r="E53" s="2" t="s">
        <v>496</v>
      </c>
    </row>
    <row r="54" spans="1:5" ht="17.25" thickBot="1" x14ac:dyDescent="0.3">
      <c r="A54" s="11" t="s">
        <v>497</v>
      </c>
      <c r="B54" s="12" t="s">
        <v>498</v>
      </c>
      <c r="C54" s="13" t="s">
        <v>499</v>
      </c>
      <c r="D54" s="370" t="s">
        <v>468</v>
      </c>
      <c r="E54" s="372"/>
    </row>
    <row r="55" spans="1:5" ht="15.75" thickBot="1" x14ac:dyDescent="0.3">
      <c r="A55" s="209"/>
      <c r="B55" s="210"/>
      <c r="C55" s="211"/>
      <c r="D55" s="214">
        <v>2020</v>
      </c>
      <c r="E55" s="17">
        <v>2021</v>
      </c>
    </row>
    <row r="56" spans="1:5" ht="15.75" thickBot="1" x14ac:dyDescent="0.3">
      <c r="A56" s="212" t="s">
        <v>500</v>
      </c>
      <c r="B56" s="213">
        <v>1</v>
      </c>
      <c r="C56" s="213"/>
      <c r="D56" s="17">
        <f>SUM(D57:D64)</f>
        <v>65748.800000000017</v>
      </c>
      <c r="E56" s="17">
        <f>SUM(E57:E64)</f>
        <v>62882.7</v>
      </c>
    </row>
    <row r="57" spans="1:5" ht="15.75" thickBot="1" x14ac:dyDescent="0.3">
      <c r="A57" s="15" t="s">
        <v>501</v>
      </c>
      <c r="B57" s="9" t="s">
        <v>531</v>
      </c>
      <c r="C57" s="9" t="s">
        <v>538</v>
      </c>
      <c r="D57" s="18">
        <f>'пр.9,10'!N172</f>
        <v>2396.8000000000002</v>
      </c>
      <c r="E57" s="18">
        <f>'пр.9,10'!O172</f>
        <v>2396.8000000000002</v>
      </c>
    </row>
    <row r="58" spans="1:5" ht="25.5" thickBot="1" x14ac:dyDescent="0.3">
      <c r="A58" s="15" t="s">
        <v>502</v>
      </c>
      <c r="B58" s="9" t="s">
        <v>531</v>
      </c>
      <c r="C58" s="9" t="s">
        <v>532</v>
      </c>
      <c r="D58" s="18">
        <f>'пр.9,10'!N176</f>
        <v>1089.5999999999999</v>
      </c>
      <c r="E58" s="18">
        <f>'пр.9,10'!O176</f>
        <v>1089.5999999999999</v>
      </c>
    </row>
    <row r="59" spans="1:5" ht="25.5" thickBot="1" x14ac:dyDescent="0.3">
      <c r="A59" s="15" t="s">
        <v>503</v>
      </c>
      <c r="B59" s="9" t="s">
        <v>531</v>
      </c>
      <c r="C59" s="9" t="s">
        <v>533</v>
      </c>
      <c r="D59" s="18">
        <f>'пр.9,10'!N185</f>
        <v>19522.000000000004</v>
      </c>
      <c r="E59" s="18">
        <f>'пр.9,10'!O185</f>
        <v>18522</v>
      </c>
    </row>
    <row r="60" spans="1:5" ht="25.5" thickBot="1" x14ac:dyDescent="0.3">
      <c r="A60" s="15" t="s">
        <v>504</v>
      </c>
      <c r="B60" s="9" t="s">
        <v>531</v>
      </c>
      <c r="C60" s="9" t="s">
        <v>539</v>
      </c>
      <c r="D60" s="18">
        <f>'пр.9,10'!N441+'пр.9,10'!N615</f>
        <v>8926</v>
      </c>
      <c r="E60" s="18">
        <f>'пр.9,10'!O441+'пр.9,10'!O615</f>
        <v>8569</v>
      </c>
    </row>
    <row r="61" spans="1:5" ht="15.75" thickBot="1" x14ac:dyDescent="0.3">
      <c r="A61" s="15" t="s">
        <v>365</v>
      </c>
      <c r="B61" s="9" t="s">
        <v>531</v>
      </c>
      <c r="C61" s="9" t="s">
        <v>534</v>
      </c>
      <c r="D61" s="18">
        <f>'пр.9,10'!N227</f>
        <v>3.3</v>
      </c>
      <c r="E61" s="18">
        <f>'пр.9,10'!O227</f>
        <v>3.5</v>
      </c>
    </row>
    <row r="62" spans="1:5" ht="15.75" thickBot="1" x14ac:dyDescent="0.3">
      <c r="A62" s="66" t="s">
        <v>390</v>
      </c>
      <c r="B62" s="9" t="s">
        <v>531</v>
      </c>
      <c r="C62" s="9" t="s">
        <v>535</v>
      </c>
      <c r="D62" s="18">
        <v>0</v>
      </c>
      <c r="E62" s="18">
        <v>0</v>
      </c>
    </row>
    <row r="63" spans="1:5" ht="15.75" thickBot="1" x14ac:dyDescent="0.3">
      <c r="A63" s="15" t="s">
        <v>505</v>
      </c>
      <c r="B63" s="9" t="s">
        <v>531</v>
      </c>
      <c r="C63" s="9">
        <v>11</v>
      </c>
      <c r="D63" s="18">
        <v>50</v>
      </c>
      <c r="E63" s="18">
        <v>50</v>
      </c>
    </row>
    <row r="64" spans="1:5" ht="15.75" thickBot="1" x14ac:dyDescent="0.3">
      <c r="A64" s="15" t="s">
        <v>506</v>
      </c>
      <c r="B64" s="9" t="s">
        <v>531</v>
      </c>
      <c r="C64" s="9">
        <v>13</v>
      </c>
      <c r="D64" s="18">
        <f>'пр.9,10'!N241+'пр.9,10'!N471+'пр.9,10'!N583</f>
        <v>33761.100000000006</v>
      </c>
      <c r="E64" s="18">
        <f>'пр.9,10'!O241+'пр.9,10'!O471+'пр.9,10'!O583</f>
        <v>32251.8</v>
      </c>
    </row>
    <row r="65" spans="1:5" ht="15.75" thickBot="1" x14ac:dyDescent="0.3">
      <c r="A65" s="14" t="s">
        <v>507</v>
      </c>
      <c r="B65" s="10" t="s">
        <v>532</v>
      </c>
      <c r="C65" s="10"/>
      <c r="D65" s="17">
        <f>SUM(D66:D67)</f>
        <v>195.8</v>
      </c>
      <c r="E65" s="17">
        <f>SUM(E66:E67)</f>
        <v>90.8</v>
      </c>
    </row>
    <row r="66" spans="1:5" ht="25.5" thickBot="1" x14ac:dyDescent="0.3">
      <c r="A66" s="15" t="s">
        <v>508</v>
      </c>
      <c r="B66" s="9" t="s">
        <v>532</v>
      </c>
      <c r="C66" s="9" t="s">
        <v>537</v>
      </c>
      <c r="D66" s="18">
        <f>'пр.9,10'!N273</f>
        <v>105</v>
      </c>
      <c r="E66" s="18">
        <f>'пр.9,10'!O273</f>
        <v>0</v>
      </c>
    </row>
    <row r="67" spans="1:5" ht="25.5" thickBot="1" x14ac:dyDescent="0.3">
      <c r="A67" s="15" t="s">
        <v>509</v>
      </c>
      <c r="B67" s="9" t="s">
        <v>532</v>
      </c>
      <c r="C67" s="9">
        <v>14</v>
      </c>
      <c r="D67" s="18">
        <f>'пр.9,10'!N283</f>
        <v>90.8</v>
      </c>
      <c r="E67" s="18">
        <f>'пр.9,10'!O283</f>
        <v>90.8</v>
      </c>
    </row>
    <row r="68" spans="1:5" ht="15.75" thickBot="1" x14ac:dyDescent="0.3">
      <c r="A68" s="14" t="s">
        <v>510</v>
      </c>
      <c r="B68" s="10" t="s">
        <v>533</v>
      </c>
      <c r="C68" s="10"/>
      <c r="D68" s="17">
        <f>SUM(D69:D72)</f>
        <v>4063.3</v>
      </c>
      <c r="E68" s="17">
        <f>SUM(E69:E72)</f>
        <v>4068.7000000000003</v>
      </c>
    </row>
    <row r="69" spans="1:5" ht="15.75" thickBot="1" x14ac:dyDescent="0.3">
      <c r="A69" s="15" t="s">
        <v>511</v>
      </c>
      <c r="B69" s="9" t="s">
        <v>533</v>
      </c>
      <c r="C69" s="9" t="s">
        <v>531</v>
      </c>
      <c r="D69" s="18">
        <f>'пр.9,10'!N300</f>
        <v>100.3</v>
      </c>
      <c r="E69" s="18">
        <f>'пр.9,10'!O300</f>
        <v>100.3</v>
      </c>
    </row>
    <row r="70" spans="1:5" ht="15.75" thickBot="1" x14ac:dyDescent="0.3">
      <c r="A70" s="15" t="s">
        <v>512</v>
      </c>
      <c r="B70" s="9" t="s">
        <v>533</v>
      </c>
      <c r="C70" s="9" t="s">
        <v>534</v>
      </c>
      <c r="D70" s="18">
        <f>'пр.9,10'!N305</f>
        <v>77.5</v>
      </c>
      <c r="E70" s="18">
        <f>'пр.9,10'!O305</f>
        <v>77.5</v>
      </c>
    </row>
    <row r="71" spans="1:5" ht="15.75" thickBot="1" x14ac:dyDescent="0.3">
      <c r="A71" s="15" t="s">
        <v>513</v>
      </c>
      <c r="B71" s="9" t="s">
        <v>533</v>
      </c>
      <c r="C71" s="9" t="s">
        <v>537</v>
      </c>
      <c r="D71" s="18">
        <f>'пр.9,10'!N308</f>
        <v>3478.6</v>
      </c>
      <c r="E71" s="18">
        <f>'пр.9,10'!O308</f>
        <v>3478.6</v>
      </c>
    </row>
    <row r="72" spans="1:5" ht="15.75" thickBot="1" x14ac:dyDescent="0.3">
      <c r="A72" s="15" t="s">
        <v>514</v>
      </c>
      <c r="B72" s="9" t="s">
        <v>533</v>
      </c>
      <c r="C72" s="9">
        <v>12</v>
      </c>
      <c r="D72" s="18">
        <f>'пр.9,10'!N313</f>
        <v>406.9</v>
      </c>
      <c r="E72" s="18">
        <f>'пр.9,10'!O313</f>
        <v>412.3</v>
      </c>
    </row>
    <row r="73" spans="1:5" ht="15.75" thickBot="1" x14ac:dyDescent="0.3">
      <c r="A73" s="14" t="s">
        <v>515</v>
      </c>
      <c r="B73" s="10" t="s">
        <v>534</v>
      </c>
      <c r="C73" s="10"/>
      <c r="D73" s="17">
        <f>D74+D75</f>
        <v>975.6</v>
      </c>
      <c r="E73" s="17">
        <f>E74+E75</f>
        <v>208.90000000000009</v>
      </c>
    </row>
    <row r="74" spans="1:5" ht="15.75" thickBot="1" x14ac:dyDescent="0.3">
      <c r="A74" s="15" t="s">
        <v>516</v>
      </c>
      <c r="B74" s="9" t="s">
        <v>534</v>
      </c>
      <c r="C74" s="9" t="s">
        <v>538</v>
      </c>
      <c r="D74" s="18">
        <v>0</v>
      </c>
      <c r="E74" s="18">
        <v>0</v>
      </c>
    </row>
    <row r="75" spans="1:5" ht="15.75" thickBot="1" x14ac:dyDescent="0.3">
      <c r="A75" s="32" t="s">
        <v>845</v>
      </c>
      <c r="B75" s="9" t="s">
        <v>534</v>
      </c>
      <c r="C75" s="9" t="s">
        <v>534</v>
      </c>
      <c r="D75" s="18">
        <f>'пр.9,10'!N601</f>
        <v>975.6</v>
      </c>
      <c r="E75" s="18">
        <f>'пр.9,10'!O601</f>
        <v>208.90000000000009</v>
      </c>
    </row>
    <row r="76" spans="1:5" ht="15.75" thickBot="1" x14ac:dyDescent="0.3">
      <c r="A76" s="14" t="s">
        <v>196</v>
      </c>
      <c r="B76" s="10" t="s">
        <v>535</v>
      </c>
      <c r="C76" s="10"/>
      <c r="D76" s="17">
        <f>SUM(D77:D81)</f>
        <v>192812.1</v>
      </c>
      <c r="E76" s="17">
        <f>SUM(E77:E81)</f>
        <v>192194.2</v>
      </c>
    </row>
    <row r="77" spans="1:5" ht="15.75" thickBot="1" x14ac:dyDescent="0.3">
      <c r="A77" s="15" t="s">
        <v>517</v>
      </c>
      <c r="B77" s="9" t="s">
        <v>535</v>
      </c>
      <c r="C77" s="9" t="s">
        <v>531</v>
      </c>
      <c r="D77" s="18">
        <f>'пр.9,10'!N15</f>
        <v>51981.2</v>
      </c>
      <c r="E77" s="18">
        <f>'пр.9,10'!O15</f>
        <v>51981.2</v>
      </c>
    </row>
    <row r="78" spans="1:5" ht="15.75" thickBot="1" x14ac:dyDescent="0.3">
      <c r="A78" s="15" t="s">
        <v>518</v>
      </c>
      <c r="B78" s="9" t="s">
        <v>535</v>
      </c>
      <c r="C78" s="9" t="s">
        <v>538</v>
      </c>
      <c r="D78" s="18">
        <f>'пр.9,10'!N53+'пр.9,10'!N343</f>
        <v>98683.3</v>
      </c>
      <c r="E78" s="18">
        <f>'пр.9,10'!O53+'пр.9,10'!O343</f>
        <v>98683.3</v>
      </c>
    </row>
    <row r="79" spans="1:5" ht="15.75" thickBot="1" x14ac:dyDescent="0.3">
      <c r="A79" s="15" t="s">
        <v>227</v>
      </c>
      <c r="B79" s="9" t="s">
        <v>535</v>
      </c>
      <c r="C79" s="9" t="s">
        <v>532</v>
      </c>
      <c r="D79" s="18">
        <f>'пр.9,10'!N413+'пр.9,10'!N101</f>
        <v>29446.899999999994</v>
      </c>
      <c r="E79" s="18">
        <f>'пр.9,10'!O413+'пр.9,10'!O101</f>
        <v>28829</v>
      </c>
    </row>
    <row r="80" spans="1:5" ht="15.75" thickBot="1" x14ac:dyDescent="0.3">
      <c r="A80" s="15" t="s">
        <v>519</v>
      </c>
      <c r="B80" s="9" t="s">
        <v>535</v>
      </c>
      <c r="C80" s="9" t="s">
        <v>535</v>
      </c>
      <c r="D80" s="18">
        <f>'пр.9,10'!N347+'пр.9,10'!N91</f>
        <v>1602.5</v>
      </c>
      <c r="E80" s="18">
        <f>'пр.9,10'!O347+'пр.9,10'!O91</f>
        <v>1602.5</v>
      </c>
    </row>
    <row r="81" spans="1:5" ht="15.75" thickBot="1" x14ac:dyDescent="0.3">
      <c r="A81" s="15" t="s">
        <v>520</v>
      </c>
      <c r="B81" s="9" t="s">
        <v>535</v>
      </c>
      <c r="C81" s="9" t="s">
        <v>537</v>
      </c>
      <c r="D81" s="18">
        <f>'пр.9,10'!N129</f>
        <v>11098.199999999999</v>
      </c>
      <c r="E81" s="18">
        <f>'пр.9,10'!O129</f>
        <v>11098.199999999999</v>
      </c>
    </row>
    <row r="82" spans="1:5" ht="15.75" thickBot="1" x14ac:dyDescent="0.3">
      <c r="A82" s="14" t="s">
        <v>197</v>
      </c>
      <c r="B82" s="10" t="s">
        <v>536</v>
      </c>
      <c r="C82" s="10"/>
      <c r="D82" s="17">
        <f>SUM(D83:D84)</f>
        <v>23996.899999999998</v>
      </c>
      <c r="E82" s="17">
        <f>SUM(E83:E84)</f>
        <v>24130.7</v>
      </c>
    </row>
    <row r="83" spans="1:5" ht="15.75" thickBot="1" x14ac:dyDescent="0.3">
      <c r="A83" s="15" t="s">
        <v>521</v>
      </c>
      <c r="B83" s="9" t="s">
        <v>536</v>
      </c>
      <c r="C83" s="9" t="s">
        <v>531</v>
      </c>
      <c r="D83" s="18">
        <f>'пр.9,10'!N516</f>
        <v>21083.8</v>
      </c>
      <c r="E83" s="18">
        <f>'пр.9,10'!O516</f>
        <v>20998</v>
      </c>
    </row>
    <row r="84" spans="1:5" ht="15.75" thickBot="1" x14ac:dyDescent="0.3">
      <c r="A84" s="15" t="s">
        <v>522</v>
      </c>
      <c r="B84" s="9" t="s">
        <v>536</v>
      </c>
      <c r="C84" s="9" t="s">
        <v>533</v>
      </c>
      <c r="D84" s="18">
        <f>'пр.9,10'!N558</f>
        <v>2913.1</v>
      </c>
      <c r="E84" s="18">
        <f>'пр.9,10'!O558</f>
        <v>3132.7000000000003</v>
      </c>
    </row>
    <row r="85" spans="1:5" ht="15.75" thickBot="1" x14ac:dyDescent="0.3">
      <c r="A85" s="14" t="s">
        <v>198</v>
      </c>
      <c r="B85" s="10" t="s">
        <v>537</v>
      </c>
      <c r="C85" s="10"/>
      <c r="D85" s="17">
        <f>D86</f>
        <v>90</v>
      </c>
      <c r="E85" s="17">
        <f>E86</f>
        <v>90</v>
      </c>
    </row>
    <row r="86" spans="1:5" ht="15.75" thickBot="1" x14ac:dyDescent="0.3">
      <c r="A86" s="15" t="s">
        <v>523</v>
      </c>
      <c r="B86" s="9" t="s">
        <v>537</v>
      </c>
      <c r="C86" s="9" t="s">
        <v>537</v>
      </c>
      <c r="D86" s="18">
        <f>'пр.9,10'!N362</f>
        <v>90</v>
      </c>
      <c r="E86" s="18">
        <f>'пр.9,10'!O362</f>
        <v>90</v>
      </c>
    </row>
    <row r="87" spans="1:5" ht="15.75" thickBot="1" x14ac:dyDescent="0.3">
      <c r="A87" s="14" t="s">
        <v>202</v>
      </c>
      <c r="B87" s="10">
        <v>10</v>
      </c>
      <c r="C87" s="10"/>
      <c r="D87" s="17">
        <f>SUM(D88:D90)</f>
        <v>18553.7</v>
      </c>
      <c r="E87" s="17">
        <f>SUM(E88:E90)</f>
        <v>18617.7</v>
      </c>
    </row>
    <row r="88" spans="1:5" ht="15.75" thickBot="1" x14ac:dyDescent="0.3">
      <c r="A88" s="15" t="s">
        <v>524</v>
      </c>
      <c r="B88" s="9">
        <v>10</v>
      </c>
      <c r="C88" s="9" t="s">
        <v>531</v>
      </c>
      <c r="D88" s="18">
        <f>'пр.9,10'!N368</f>
        <v>2107.5</v>
      </c>
      <c r="E88" s="18">
        <f>'пр.9,10'!O368</f>
        <v>2171.5</v>
      </c>
    </row>
    <row r="89" spans="1:5" ht="15.75" thickBot="1" x14ac:dyDescent="0.3">
      <c r="A89" s="15" t="s">
        <v>525</v>
      </c>
      <c r="B89" s="9">
        <v>10</v>
      </c>
      <c r="C89" s="9" t="s">
        <v>532</v>
      </c>
      <c r="D89" s="18">
        <f>'пр.9,10'!N372+'пр.9,10'!N164</f>
        <v>14641.7</v>
      </c>
      <c r="E89" s="18">
        <f>'пр.9,10'!O372+'пр.9,10'!O164</f>
        <v>14641.7</v>
      </c>
    </row>
    <row r="90" spans="1:5" ht="15.75" thickBot="1" x14ac:dyDescent="0.3">
      <c r="A90" s="15" t="s">
        <v>526</v>
      </c>
      <c r="B90" s="9">
        <v>10</v>
      </c>
      <c r="C90" s="9" t="s">
        <v>539</v>
      </c>
      <c r="D90" s="18">
        <f>'пр.9,10'!N377</f>
        <v>1804.5</v>
      </c>
      <c r="E90" s="18">
        <f>'пр.9,10'!O377</f>
        <v>1804.5</v>
      </c>
    </row>
    <row r="91" spans="1:5" ht="15.75" thickBot="1" x14ac:dyDescent="0.3">
      <c r="A91" s="14" t="s">
        <v>199</v>
      </c>
      <c r="B91" s="10">
        <v>11</v>
      </c>
      <c r="C91" s="10"/>
      <c r="D91" s="17">
        <f>D92</f>
        <v>433.7</v>
      </c>
      <c r="E91" s="17">
        <f>E92</f>
        <v>433.7</v>
      </c>
    </row>
    <row r="92" spans="1:5" ht="15.75" thickBot="1" x14ac:dyDescent="0.3">
      <c r="A92" s="15" t="s">
        <v>527</v>
      </c>
      <c r="B92" s="9">
        <v>11</v>
      </c>
      <c r="C92" s="9" t="s">
        <v>531</v>
      </c>
      <c r="D92" s="18">
        <f>'пр.9,10'!N397</f>
        <v>433.7</v>
      </c>
      <c r="E92" s="18">
        <f>'пр.9,10'!O397</f>
        <v>433.7</v>
      </c>
    </row>
    <row r="93" spans="1:5" ht="15.75" thickBot="1" x14ac:dyDescent="0.3">
      <c r="A93" s="14" t="s">
        <v>200</v>
      </c>
      <c r="B93" s="10">
        <v>13</v>
      </c>
      <c r="C93" s="10"/>
      <c r="D93" s="17">
        <f>D94</f>
        <v>0</v>
      </c>
      <c r="E93" s="17">
        <f>E94</f>
        <v>0</v>
      </c>
    </row>
    <row r="94" spans="1:5" ht="15.75" thickBot="1" x14ac:dyDescent="0.3">
      <c r="A94" s="15" t="s">
        <v>528</v>
      </c>
      <c r="B94" s="9">
        <v>13</v>
      </c>
      <c r="C94" s="9" t="s">
        <v>531</v>
      </c>
      <c r="D94" s="18">
        <f>'пр.9,10'!N463</f>
        <v>0</v>
      </c>
      <c r="E94" s="18">
        <f>'пр.9,10'!O463</f>
        <v>0</v>
      </c>
    </row>
    <row r="95" spans="1:5" ht="15.75" thickBot="1" x14ac:dyDescent="0.3">
      <c r="A95" s="14" t="s">
        <v>201</v>
      </c>
      <c r="B95" s="10">
        <v>14</v>
      </c>
      <c r="C95" s="10"/>
      <c r="D95" s="17">
        <f>D96</f>
        <v>12422.699999999999</v>
      </c>
      <c r="E95" s="17">
        <f>E96</f>
        <v>11622.9</v>
      </c>
    </row>
    <row r="96" spans="1:5" ht="15.75" thickBot="1" x14ac:dyDescent="0.3">
      <c r="A96" s="15" t="s">
        <v>529</v>
      </c>
      <c r="B96" s="31">
        <v>14</v>
      </c>
      <c r="C96" s="31" t="s">
        <v>531</v>
      </c>
      <c r="D96" s="18">
        <f>'пр.9,10'!N465</f>
        <v>12422.699999999999</v>
      </c>
      <c r="E96" s="18">
        <f>'пр.9,10'!O465</f>
        <v>11622.9</v>
      </c>
    </row>
    <row r="97" spans="1:5" ht="15.75" thickBot="1" x14ac:dyDescent="0.3">
      <c r="A97" s="156" t="s">
        <v>530</v>
      </c>
      <c r="B97" s="142"/>
      <c r="C97" s="157"/>
      <c r="D97" s="44">
        <f>D56+D65+D68+D73+D76+D82+D85+D87+D91+D93+D95</f>
        <v>319292.60000000009</v>
      </c>
      <c r="E97" s="277">
        <f>E56+E65+E68+E73+E76+E82+E85+E87+E91+E93+E95</f>
        <v>314340.30000000005</v>
      </c>
    </row>
  </sheetData>
  <mergeCells count="3">
    <mergeCell ref="A4:D4"/>
    <mergeCell ref="A53:D53"/>
    <mergeCell ref="D54:E54"/>
  </mergeCells>
  <phoneticPr fontId="9" type="noConversion"/>
  <pageMargins left="0.70866141732283472" right="0.15748031496062992" top="0.19685039370078741" bottom="0.35433070866141736" header="0.19685039370078741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zoomScale="120" zoomScaleNormal="120" workbookViewId="0">
      <selection activeCell="K400" sqref="K400"/>
    </sheetView>
  </sheetViews>
  <sheetFormatPr defaultRowHeight="15" x14ac:dyDescent="0.25"/>
  <cols>
    <col min="1" max="1" width="68" bestFit="1" customWidth="1"/>
    <col min="2" max="2" width="15.5703125" style="328" customWidth="1"/>
    <col min="4" max="4" width="13.140625" style="20" customWidth="1"/>
    <col min="5" max="5" width="65.28515625" customWidth="1"/>
    <col min="6" max="6" width="13.5703125" style="23" customWidth="1"/>
    <col min="7" max="8" width="9.140625" style="23"/>
    <col min="9" max="9" width="9.140625" style="23" customWidth="1"/>
  </cols>
  <sheetData>
    <row r="1" spans="1:9" x14ac:dyDescent="0.25">
      <c r="D1" s="19" t="s">
        <v>775</v>
      </c>
      <c r="F1"/>
      <c r="G1"/>
      <c r="I1" s="19" t="s">
        <v>776</v>
      </c>
    </row>
    <row r="2" spans="1:9" x14ac:dyDescent="0.25">
      <c r="D2" s="19" t="s">
        <v>465</v>
      </c>
      <c r="F2"/>
      <c r="G2"/>
      <c r="I2" s="19" t="s">
        <v>465</v>
      </c>
    </row>
    <row r="3" spans="1:9" x14ac:dyDescent="0.25">
      <c r="D3" s="19" t="str">
        <f>'пр.1,2'!D3</f>
        <v>от    12.2018  №проект</v>
      </c>
      <c r="F3"/>
      <c r="G3"/>
      <c r="I3" s="19" t="str">
        <f>D3</f>
        <v>от    12.2018  №проект</v>
      </c>
    </row>
    <row r="4" spans="1:9" x14ac:dyDescent="0.25">
      <c r="A4" s="1"/>
      <c r="E4" s="1"/>
      <c r="F4"/>
      <c r="G4"/>
      <c r="H4" s="20"/>
    </row>
    <row r="5" spans="1:9" x14ac:dyDescent="0.25">
      <c r="A5" s="396" t="s">
        <v>940</v>
      </c>
      <c r="B5" s="396"/>
      <c r="C5" s="396"/>
      <c r="D5" s="396"/>
      <c r="E5" s="396" t="s">
        <v>940</v>
      </c>
      <c r="F5" s="396"/>
      <c r="G5" s="396"/>
      <c r="H5" s="396"/>
    </row>
    <row r="6" spans="1:9" x14ac:dyDescent="0.25">
      <c r="A6" s="396" t="s">
        <v>939</v>
      </c>
      <c r="B6" s="396"/>
      <c r="C6" s="396"/>
      <c r="D6" s="396"/>
      <c r="E6" s="396" t="s">
        <v>939</v>
      </c>
      <c r="F6" s="396"/>
      <c r="G6" s="396"/>
      <c r="H6" s="396"/>
      <c r="I6" s="396"/>
    </row>
    <row r="7" spans="1:9" ht="15.75" thickBot="1" x14ac:dyDescent="0.3">
      <c r="A7" s="398" t="s">
        <v>660</v>
      </c>
      <c r="B7" s="398"/>
      <c r="C7" s="398"/>
      <c r="D7" s="143" t="s">
        <v>236</v>
      </c>
      <c r="E7" s="398" t="s">
        <v>659</v>
      </c>
      <c r="F7" s="398"/>
      <c r="G7" s="398"/>
      <c r="H7" s="398"/>
      <c r="I7" s="143" t="s">
        <v>236</v>
      </c>
    </row>
    <row r="8" spans="1:9" ht="18" thickBot="1" x14ac:dyDescent="0.3">
      <c r="A8" s="3" t="s">
        <v>541</v>
      </c>
      <c r="B8" s="329" t="s">
        <v>543</v>
      </c>
      <c r="C8" s="12" t="s">
        <v>544</v>
      </c>
      <c r="D8" s="21" t="s">
        <v>468</v>
      </c>
      <c r="E8" s="3" t="s">
        <v>541</v>
      </c>
      <c r="F8" s="12" t="s">
        <v>543</v>
      </c>
      <c r="G8" s="12" t="s">
        <v>544</v>
      </c>
      <c r="H8" s="415" t="s">
        <v>468</v>
      </c>
      <c r="I8" s="416"/>
    </row>
    <row r="9" spans="1:9" ht="15.75" thickBot="1" x14ac:dyDescent="0.3">
      <c r="A9" s="132"/>
      <c r="B9" s="330"/>
      <c r="C9" s="134"/>
      <c r="D9" s="135"/>
      <c r="E9" s="132"/>
      <c r="F9" s="133"/>
      <c r="G9" s="134"/>
      <c r="H9" s="135">
        <v>2020</v>
      </c>
      <c r="I9" s="135">
        <v>2021</v>
      </c>
    </row>
    <row r="10" spans="1:9" ht="15.75" thickBot="1" x14ac:dyDescent="0.3">
      <c r="A10" s="14" t="s">
        <v>545</v>
      </c>
      <c r="B10" s="48"/>
      <c r="C10" s="5"/>
      <c r="D10" s="17">
        <f>D11+D109+D174+D312+D336+D355+D399+D420+D434+D448</f>
        <v>344879.29999999987</v>
      </c>
      <c r="E10" s="14" t="s">
        <v>545</v>
      </c>
      <c r="F10" s="5"/>
      <c r="G10" s="5"/>
      <c r="H10" s="17">
        <f>H11+H109+H174+H312+H336+H355+H399+H420+H434+H448</f>
        <v>319292.59999999992</v>
      </c>
      <c r="I10" s="17">
        <f>I11+I109+I174+I312+I336+I355+I399+I420+I434+I448</f>
        <v>314340.29999999993</v>
      </c>
    </row>
    <row r="11" spans="1:9" ht="39" thickBot="1" x14ac:dyDescent="0.3">
      <c r="A11" s="68" t="s">
        <v>561</v>
      </c>
      <c r="B11" s="282" t="s">
        <v>5</v>
      </c>
      <c r="C11" s="69"/>
      <c r="D11" s="70">
        <f>D12+D29+D49+D63+D67+D79+D85+D94+D101+D105</f>
        <v>189496.49999999997</v>
      </c>
      <c r="E11" s="68" t="s">
        <v>561</v>
      </c>
      <c r="F11" s="69" t="s">
        <v>5</v>
      </c>
      <c r="G11" s="69"/>
      <c r="H11" s="70">
        <f>H12+H29+H49+H63+H67+H79+H85+H94+H101+H105</f>
        <v>179950.9</v>
      </c>
      <c r="I11" s="70">
        <f>I12+I29+I49+I63+I67+I79+I85+I94+I101+I105</f>
        <v>179950.9</v>
      </c>
    </row>
    <row r="12" spans="1:9" ht="26.25" thickBot="1" x14ac:dyDescent="0.3">
      <c r="A12" s="71" t="s">
        <v>808</v>
      </c>
      <c r="B12" s="82" t="s">
        <v>6</v>
      </c>
      <c r="C12" s="72"/>
      <c r="D12" s="73">
        <f>D13</f>
        <v>56496.9</v>
      </c>
      <c r="E12" s="71" t="s">
        <v>808</v>
      </c>
      <c r="F12" s="72" t="s">
        <v>6</v>
      </c>
      <c r="G12" s="72"/>
      <c r="H12" s="73">
        <f>H13</f>
        <v>49853.5</v>
      </c>
      <c r="I12" s="73">
        <f>I13</f>
        <v>49853.5</v>
      </c>
    </row>
    <row r="13" spans="1:9" ht="51.75" thickBot="1" x14ac:dyDescent="0.3">
      <c r="A13" s="74" t="s">
        <v>562</v>
      </c>
      <c r="B13" s="34" t="s">
        <v>7</v>
      </c>
      <c r="C13" s="10"/>
      <c r="D13" s="17">
        <f>D14+D16+D20+D22+D24+D26</f>
        <v>56496.9</v>
      </c>
      <c r="E13" s="74" t="s">
        <v>562</v>
      </c>
      <c r="F13" s="10" t="s">
        <v>7</v>
      </c>
      <c r="G13" s="10"/>
      <c r="H13" s="17">
        <f>H14+H16+H20+H22+H24+H26</f>
        <v>49853.5</v>
      </c>
      <c r="I13" s="17">
        <f>I14+I16+I20+I22+I24+I26</f>
        <v>49853.5</v>
      </c>
    </row>
    <row r="14" spans="1:9" ht="15.75" thickBot="1" x14ac:dyDescent="0.3">
      <c r="A14" s="75" t="s">
        <v>563</v>
      </c>
      <c r="B14" s="35" t="s">
        <v>8</v>
      </c>
      <c r="C14" s="10"/>
      <c r="D14" s="18">
        <f>D15</f>
        <v>539</v>
      </c>
      <c r="E14" s="75" t="s">
        <v>563</v>
      </c>
      <c r="F14" s="9" t="s">
        <v>8</v>
      </c>
      <c r="G14" s="10"/>
      <c r="H14" s="18">
        <f>H15</f>
        <v>439</v>
      </c>
      <c r="I14" s="18">
        <f>I15</f>
        <v>439</v>
      </c>
    </row>
    <row r="15" spans="1:9" ht="25.5" thickBot="1" x14ac:dyDescent="0.3">
      <c r="A15" s="6" t="s">
        <v>546</v>
      </c>
      <c r="B15" s="35" t="s">
        <v>8</v>
      </c>
      <c r="C15" s="9">
        <v>100</v>
      </c>
      <c r="D15" s="18">
        <f>'пр.9,10'!G20</f>
        <v>539</v>
      </c>
      <c r="E15" s="6" t="s">
        <v>546</v>
      </c>
      <c r="F15" s="9" t="s">
        <v>8</v>
      </c>
      <c r="G15" s="9">
        <v>100</v>
      </c>
      <c r="H15" s="18">
        <f>'пр.9,10'!N20</f>
        <v>439</v>
      </c>
      <c r="I15" s="18">
        <f>'пр.9,10'!O20</f>
        <v>439</v>
      </c>
    </row>
    <row r="16" spans="1:9" ht="26.25" thickBot="1" x14ac:dyDescent="0.3">
      <c r="A16" s="76" t="s">
        <v>564</v>
      </c>
      <c r="B16" s="35" t="s">
        <v>9</v>
      </c>
      <c r="C16" s="9"/>
      <c r="D16" s="18">
        <f>D18+D19+D17</f>
        <v>9108</v>
      </c>
      <c r="E16" s="76" t="s">
        <v>564</v>
      </c>
      <c r="F16" s="9" t="s">
        <v>9</v>
      </c>
      <c r="G16" s="9"/>
      <c r="H16" s="18">
        <f>H18+H19+H17</f>
        <v>2892</v>
      </c>
      <c r="I16" s="18">
        <f>I18+I19+I17</f>
        <v>2892</v>
      </c>
    </row>
    <row r="17" spans="1:9" ht="25.5" thickBot="1" x14ac:dyDescent="0.3">
      <c r="A17" s="6" t="s">
        <v>546</v>
      </c>
      <c r="B17" s="35" t="s">
        <v>9</v>
      </c>
      <c r="C17" s="9">
        <v>100</v>
      </c>
      <c r="D17" s="18">
        <v>0</v>
      </c>
      <c r="E17" s="6" t="s">
        <v>546</v>
      </c>
      <c r="F17" s="9" t="s">
        <v>9</v>
      </c>
      <c r="G17" s="9">
        <v>100</v>
      </c>
      <c r="H17" s="18">
        <v>0</v>
      </c>
      <c r="I17" s="18">
        <v>0</v>
      </c>
    </row>
    <row r="18" spans="1:9" ht="15.75" thickBot="1" x14ac:dyDescent="0.3">
      <c r="A18" s="32" t="s">
        <v>547</v>
      </c>
      <c r="B18" s="35" t="s">
        <v>10</v>
      </c>
      <c r="C18" s="9" t="s">
        <v>565</v>
      </c>
      <c r="D18" s="18">
        <f>'пр.9,10'!G23</f>
        <v>8856.9</v>
      </c>
      <c r="E18" s="32" t="s">
        <v>547</v>
      </c>
      <c r="F18" s="9" t="s">
        <v>10</v>
      </c>
      <c r="G18" s="9" t="s">
        <v>565</v>
      </c>
      <c r="H18" s="18">
        <f>'пр.9,10'!N23</f>
        <v>2640.9</v>
      </c>
      <c r="I18" s="18">
        <f>'пр.9,10'!O23</f>
        <v>2640.9</v>
      </c>
    </row>
    <row r="19" spans="1:9" ht="15.75" thickBot="1" x14ac:dyDescent="0.3">
      <c r="A19" s="37" t="s">
        <v>548</v>
      </c>
      <c r="B19" s="35" t="s">
        <v>10</v>
      </c>
      <c r="C19" s="9" t="s">
        <v>435</v>
      </c>
      <c r="D19" s="18">
        <f>'пр.9,10'!G24</f>
        <v>251.1</v>
      </c>
      <c r="E19" s="37" t="s">
        <v>548</v>
      </c>
      <c r="F19" s="9" t="s">
        <v>10</v>
      </c>
      <c r="G19" s="9" t="s">
        <v>435</v>
      </c>
      <c r="H19" s="18">
        <f>'пр.9,10'!N24</f>
        <v>251.1</v>
      </c>
      <c r="I19" s="18">
        <f>'пр.9,10'!O24</f>
        <v>251.1</v>
      </c>
    </row>
    <row r="20" spans="1:9" ht="26.25" thickBot="1" x14ac:dyDescent="0.3">
      <c r="A20" s="76" t="s">
        <v>0</v>
      </c>
      <c r="B20" s="35" t="s">
        <v>11</v>
      </c>
      <c r="C20" s="9"/>
      <c r="D20" s="18">
        <f>D21</f>
        <v>0</v>
      </c>
      <c r="E20" s="76" t="s">
        <v>0</v>
      </c>
      <c r="F20" s="9" t="s">
        <v>11</v>
      </c>
      <c r="G20" s="9"/>
      <c r="H20" s="18">
        <f>H21</f>
        <v>0</v>
      </c>
      <c r="I20" s="18">
        <f>I21</f>
        <v>0</v>
      </c>
    </row>
    <row r="21" spans="1:9" ht="15.75" thickBot="1" x14ac:dyDescent="0.3">
      <c r="A21" s="32" t="s">
        <v>547</v>
      </c>
      <c r="B21" s="35" t="s">
        <v>11</v>
      </c>
      <c r="C21" s="9" t="s">
        <v>565</v>
      </c>
      <c r="D21" s="18">
        <f>'пр.9,10'!G26</f>
        <v>0</v>
      </c>
      <c r="E21" s="32" t="s">
        <v>547</v>
      </c>
      <c r="F21" s="9" t="s">
        <v>11</v>
      </c>
      <c r="G21" s="9" t="s">
        <v>565</v>
      </c>
      <c r="H21" s="18">
        <f>'пр.9,10'!N26</f>
        <v>0</v>
      </c>
      <c r="I21" s="18">
        <f>'пр.9,10'!O26</f>
        <v>0</v>
      </c>
    </row>
    <row r="22" spans="1:9" ht="26.25" thickBot="1" x14ac:dyDescent="0.3">
      <c r="A22" s="76" t="s">
        <v>1</v>
      </c>
      <c r="B22" s="35" t="s">
        <v>12</v>
      </c>
      <c r="C22" s="9"/>
      <c r="D22" s="18">
        <f>D23</f>
        <v>73.5</v>
      </c>
      <c r="E22" s="76" t="s">
        <v>1</v>
      </c>
      <c r="F22" s="9" t="s">
        <v>12</v>
      </c>
      <c r="G22" s="9"/>
      <c r="H22" s="18">
        <f>H23</f>
        <v>73.5</v>
      </c>
      <c r="I22" s="18">
        <f>I23</f>
        <v>73.5</v>
      </c>
    </row>
    <row r="23" spans="1:9" ht="15.75" thickBot="1" x14ac:dyDescent="0.3">
      <c r="A23" s="32" t="s">
        <v>547</v>
      </c>
      <c r="B23" s="35" t="s">
        <v>12</v>
      </c>
      <c r="C23" s="9" t="s">
        <v>565</v>
      </c>
      <c r="D23" s="18">
        <f>'пр.9,10'!G28</f>
        <v>73.5</v>
      </c>
      <c r="E23" s="32" t="s">
        <v>547</v>
      </c>
      <c r="F23" s="9" t="s">
        <v>12</v>
      </c>
      <c r="G23" s="9" t="s">
        <v>565</v>
      </c>
      <c r="H23" s="18">
        <f>'пр.9,10'!N28</f>
        <v>73.5</v>
      </c>
      <c r="I23" s="18">
        <f>'пр.9,10'!O28</f>
        <v>73.5</v>
      </c>
    </row>
    <row r="24" spans="1:9" ht="15.75" thickBot="1" x14ac:dyDescent="0.3">
      <c r="A24" s="77" t="s">
        <v>2</v>
      </c>
      <c r="B24" s="35" t="s">
        <v>13</v>
      </c>
      <c r="C24" s="10"/>
      <c r="D24" s="18">
        <f>D25</f>
        <v>4963.8999999999996</v>
      </c>
      <c r="E24" s="77" t="s">
        <v>2</v>
      </c>
      <c r="F24" s="9" t="s">
        <v>13</v>
      </c>
      <c r="G24" s="10"/>
      <c r="H24" s="18">
        <f>H25</f>
        <v>4463.8999999999996</v>
      </c>
      <c r="I24" s="18">
        <f>I25</f>
        <v>4463.8999999999996</v>
      </c>
    </row>
    <row r="25" spans="1:9" ht="15.75" thickBot="1" x14ac:dyDescent="0.3">
      <c r="A25" s="32" t="s">
        <v>547</v>
      </c>
      <c r="B25" s="35" t="s">
        <v>13</v>
      </c>
      <c r="C25" s="9" t="s">
        <v>565</v>
      </c>
      <c r="D25" s="18">
        <f>'пр.9,10'!G30</f>
        <v>4963.8999999999996</v>
      </c>
      <c r="E25" s="32" t="s">
        <v>547</v>
      </c>
      <c r="F25" s="9" t="s">
        <v>13</v>
      </c>
      <c r="G25" s="9" t="s">
        <v>565</v>
      </c>
      <c r="H25" s="18">
        <f>'пр.9,10'!N30</f>
        <v>4463.8999999999996</v>
      </c>
      <c r="I25" s="18">
        <f>'пр.9,10'!O30</f>
        <v>4463.8999999999996</v>
      </c>
    </row>
    <row r="26" spans="1:9" ht="51.75" thickBot="1" x14ac:dyDescent="0.3">
      <c r="A26" s="76" t="s">
        <v>4</v>
      </c>
      <c r="B26" s="35" t="s">
        <v>14</v>
      </c>
      <c r="C26" s="10"/>
      <c r="D26" s="18">
        <f>D27+D28</f>
        <v>41812.5</v>
      </c>
      <c r="E26" s="76" t="s">
        <v>4</v>
      </c>
      <c r="F26" s="9" t="s">
        <v>14</v>
      </c>
      <c r="G26" s="10"/>
      <c r="H26" s="18">
        <f>H27+H28</f>
        <v>41985.1</v>
      </c>
      <c r="I26" s="18">
        <f>I27+I28</f>
        <v>41985.1</v>
      </c>
    </row>
    <row r="27" spans="1:9" ht="24.75" thickBot="1" x14ac:dyDescent="0.3">
      <c r="A27" s="32" t="s">
        <v>546</v>
      </c>
      <c r="B27" s="35" t="s">
        <v>14</v>
      </c>
      <c r="C27" s="9">
        <v>100</v>
      </c>
      <c r="D27" s="18">
        <f>'пр.9,10'!G32</f>
        <v>41704</v>
      </c>
      <c r="E27" s="32" t="s">
        <v>546</v>
      </c>
      <c r="F27" s="9" t="s">
        <v>14</v>
      </c>
      <c r="G27" s="9">
        <v>100</v>
      </c>
      <c r="H27" s="18">
        <f>'пр.9,10'!N32</f>
        <v>41876.6</v>
      </c>
      <c r="I27" s="18">
        <f>'пр.9,10'!O32</f>
        <v>41876.6</v>
      </c>
    </row>
    <row r="28" spans="1:9" ht="15.75" thickBot="1" x14ac:dyDescent="0.3">
      <c r="A28" s="32" t="s">
        <v>547</v>
      </c>
      <c r="B28" s="35" t="s">
        <v>14</v>
      </c>
      <c r="C28" s="9" t="s">
        <v>565</v>
      </c>
      <c r="D28" s="18">
        <f>'пр.9,10'!G33</f>
        <v>108.5</v>
      </c>
      <c r="E28" s="32" t="s">
        <v>547</v>
      </c>
      <c r="F28" s="9" t="s">
        <v>14</v>
      </c>
      <c r="G28" s="9" t="s">
        <v>565</v>
      </c>
      <c r="H28" s="18">
        <f>'пр.9,10'!N33</f>
        <v>108.5</v>
      </c>
      <c r="I28" s="18">
        <f>'пр.9,10'!O33</f>
        <v>108.5</v>
      </c>
    </row>
    <row r="29" spans="1:9" ht="26.25" thickBot="1" x14ac:dyDescent="0.3">
      <c r="A29" s="71" t="s">
        <v>801</v>
      </c>
      <c r="B29" s="82" t="s">
        <v>17</v>
      </c>
      <c r="C29" s="78"/>
      <c r="D29" s="73">
        <f>D30</f>
        <v>96958.5</v>
      </c>
      <c r="E29" s="71" t="s">
        <v>801</v>
      </c>
      <c r="F29" s="72" t="s">
        <v>17</v>
      </c>
      <c r="G29" s="78"/>
      <c r="H29" s="73">
        <f>H30</f>
        <v>95799</v>
      </c>
      <c r="I29" s="73">
        <f>I30</f>
        <v>95799</v>
      </c>
    </row>
    <row r="30" spans="1:9" ht="39" thickBot="1" x14ac:dyDescent="0.3">
      <c r="A30" s="79" t="s">
        <v>15</v>
      </c>
      <c r="B30" s="34" t="s">
        <v>19</v>
      </c>
      <c r="C30" s="10"/>
      <c r="D30" s="17">
        <f>D31+D34+D38+D40+D42+D44+D46</f>
        <v>96958.5</v>
      </c>
      <c r="E30" s="79" t="s">
        <v>15</v>
      </c>
      <c r="F30" s="10" t="s">
        <v>19</v>
      </c>
      <c r="G30" s="10"/>
      <c r="H30" s="17">
        <f>H31+H34+H38+H40+H42+H44+H46</f>
        <v>95799</v>
      </c>
      <c r="I30" s="17">
        <f>I31+I34+I38+I40+I42+I44+I46</f>
        <v>95799</v>
      </c>
    </row>
    <row r="31" spans="1:9" ht="15.75" thickBot="1" x14ac:dyDescent="0.3">
      <c r="A31" s="75" t="s">
        <v>563</v>
      </c>
      <c r="B31" s="35" t="s">
        <v>18</v>
      </c>
      <c r="C31" s="10"/>
      <c r="D31" s="18">
        <f>D32+D33</f>
        <v>3031.6</v>
      </c>
      <c r="E31" s="75" t="s">
        <v>563</v>
      </c>
      <c r="F31" s="9" t="s">
        <v>18</v>
      </c>
      <c r="G31" s="10"/>
      <c r="H31" s="18">
        <f>H32+H33</f>
        <v>2231.6</v>
      </c>
      <c r="I31" s="18">
        <f>I32+I33</f>
        <v>2231.6</v>
      </c>
    </row>
    <row r="32" spans="1:9" ht="25.5" thickBot="1" x14ac:dyDescent="0.3">
      <c r="A32" s="6" t="s">
        <v>546</v>
      </c>
      <c r="B32" s="35" t="s">
        <v>18</v>
      </c>
      <c r="C32" s="9" t="s">
        <v>436</v>
      </c>
      <c r="D32" s="18">
        <f>'пр.9,10'!G57</f>
        <v>3031.6</v>
      </c>
      <c r="E32" s="6" t="s">
        <v>546</v>
      </c>
      <c r="F32" s="9" t="s">
        <v>18</v>
      </c>
      <c r="G32" s="9" t="s">
        <v>436</v>
      </c>
      <c r="H32" s="18">
        <f>'пр.9,10'!N57</f>
        <v>2231.6</v>
      </c>
      <c r="I32" s="18">
        <f>'пр.9,10'!O57</f>
        <v>2231.6</v>
      </c>
    </row>
    <row r="33" spans="1:9" ht="15.75" thickBot="1" x14ac:dyDescent="0.3">
      <c r="A33" s="32" t="s">
        <v>547</v>
      </c>
      <c r="B33" s="35" t="s">
        <v>18</v>
      </c>
      <c r="C33" s="9" t="s">
        <v>565</v>
      </c>
      <c r="D33" s="18">
        <f>'пр.9,10'!G58</f>
        <v>0</v>
      </c>
      <c r="E33" s="32" t="s">
        <v>547</v>
      </c>
      <c r="F33" s="9" t="s">
        <v>18</v>
      </c>
      <c r="G33" s="9" t="s">
        <v>565</v>
      </c>
      <c r="H33" s="18">
        <f>'пр.9,10'!N58</f>
        <v>0</v>
      </c>
      <c r="I33" s="18">
        <f>'пр.9,10'!O58</f>
        <v>0</v>
      </c>
    </row>
    <row r="34" spans="1:9" ht="26.25" thickBot="1" x14ac:dyDescent="0.3">
      <c r="A34" s="76" t="s">
        <v>564</v>
      </c>
      <c r="B34" s="35" t="s">
        <v>20</v>
      </c>
      <c r="C34" s="9"/>
      <c r="D34" s="18">
        <f>D36+D37+D35</f>
        <v>3984.6</v>
      </c>
      <c r="E34" s="76" t="s">
        <v>564</v>
      </c>
      <c r="F34" s="9" t="s">
        <v>20</v>
      </c>
      <c r="G34" s="9"/>
      <c r="H34" s="18">
        <f>H36+H37+H35</f>
        <v>3484.6</v>
      </c>
      <c r="I34" s="18">
        <f>I36+I37+I35</f>
        <v>3484.6</v>
      </c>
    </row>
    <row r="35" spans="1:9" ht="25.5" thickBot="1" x14ac:dyDescent="0.3">
      <c r="A35" s="6" t="s">
        <v>546</v>
      </c>
      <c r="B35" s="35" t="s">
        <v>20</v>
      </c>
      <c r="C35" s="9" t="s">
        <v>436</v>
      </c>
      <c r="D35" s="18"/>
      <c r="E35" s="6" t="s">
        <v>546</v>
      </c>
      <c r="F35" s="9" t="s">
        <v>20</v>
      </c>
      <c r="G35" s="9" t="s">
        <v>436</v>
      </c>
      <c r="H35" s="18"/>
      <c r="I35" s="18"/>
    </row>
    <row r="36" spans="1:9" ht="15.75" thickBot="1" x14ac:dyDescent="0.3">
      <c r="A36" s="32" t="s">
        <v>547</v>
      </c>
      <c r="B36" s="35" t="s">
        <v>20</v>
      </c>
      <c r="C36" s="9" t="s">
        <v>565</v>
      </c>
      <c r="D36" s="18">
        <f>'пр.9,10'!G61</f>
        <v>3678.2</v>
      </c>
      <c r="E36" s="32" t="s">
        <v>547</v>
      </c>
      <c r="F36" s="9" t="s">
        <v>20</v>
      </c>
      <c r="G36" s="9" t="s">
        <v>565</v>
      </c>
      <c r="H36" s="18">
        <f>'пр.9,10'!N61</f>
        <v>3178.2</v>
      </c>
      <c r="I36" s="18">
        <f>'пр.9,10'!O61</f>
        <v>3178.2</v>
      </c>
    </row>
    <row r="37" spans="1:9" ht="15.75" thickBot="1" x14ac:dyDescent="0.3">
      <c r="A37" s="37" t="s">
        <v>548</v>
      </c>
      <c r="B37" s="35" t="s">
        <v>20</v>
      </c>
      <c r="C37" s="9" t="s">
        <v>435</v>
      </c>
      <c r="D37" s="18">
        <f>'пр.9,10'!G62</f>
        <v>306.39999999999998</v>
      </c>
      <c r="E37" s="37" t="s">
        <v>548</v>
      </c>
      <c r="F37" s="9" t="s">
        <v>20</v>
      </c>
      <c r="G37" s="9" t="s">
        <v>435</v>
      </c>
      <c r="H37" s="18">
        <f>'пр.9,10'!N62</f>
        <v>306.39999999999998</v>
      </c>
      <c r="I37" s="18">
        <f>'пр.9,10'!O62</f>
        <v>306.39999999999998</v>
      </c>
    </row>
    <row r="38" spans="1:9" ht="26.25" thickBot="1" x14ac:dyDescent="0.3">
      <c r="A38" s="76" t="s">
        <v>0</v>
      </c>
      <c r="B38" s="35" t="s">
        <v>21</v>
      </c>
      <c r="C38" s="10"/>
      <c r="D38" s="18">
        <f>D39</f>
        <v>0</v>
      </c>
      <c r="E38" s="76" t="s">
        <v>0</v>
      </c>
      <c r="F38" s="9" t="s">
        <v>21</v>
      </c>
      <c r="G38" s="10"/>
      <c r="H38" s="18">
        <f>H39</f>
        <v>0</v>
      </c>
      <c r="I38" s="18">
        <f>I39</f>
        <v>0</v>
      </c>
    </row>
    <row r="39" spans="1:9" ht="15.75" thickBot="1" x14ac:dyDescent="0.3">
      <c r="A39" s="32" t="s">
        <v>547</v>
      </c>
      <c r="B39" s="35" t="s">
        <v>21</v>
      </c>
      <c r="C39" s="9" t="s">
        <v>565</v>
      </c>
      <c r="D39" s="18">
        <f>'пр.9,10'!G65</f>
        <v>0</v>
      </c>
      <c r="E39" s="32" t="s">
        <v>547</v>
      </c>
      <c r="F39" s="9" t="s">
        <v>21</v>
      </c>
      <c r="G39" s="9" t="s">
        <v>565</v>
      </c>
      <c r="H39" s="18">
        <f>'пр.9,10'!N65</f>
        <v>0</v>
      </c>
      <c r="I39" s="18">
        <f>'пр.9,10'!O65</f>
        <v>0</v>
      </c>
    </row>
    <row r="40" spans="1:9" ht="26.25" thickBot="1" x14ac:dyDescent="0.3">
      <c r="A40" s="76" t="s">
        <v>1</v>
      </c>
      <c r="B40" s="35" t="s">
        <v>22</v>
      </c>
      <c r="C40" s="10"/>
      <c r="D40" s="18">
        <f>D41</f>
        <v>0</v>
      </c>
      <c r="E40" s="76" t="s">
        <v>1</v>
      </c>
      <c r="F40" s="9" t="s">
        <v>22</v>
      </c>
      <c r="G40" s="10"/>
      <c r="H40" s="18">
        <f>H41</f>
        <v>0</v>
      </c>
      <c r="I40" s="18">
        <f>I41</f>
        <v>0</v>
      </c>
    </row>
    <row r="41" spans="1:9" ht="15.75" thickBot="1" x14ac:dyDescent="0.3">
      <c r="A41" s="32" t="s">
        <v>547</v>
      </c>
      <c r="B41" s="35" t="s">
        <v>22</v>
      </c>
      <c r="C41" s="9" t="s">
        <v>565</v>
      </c>
      <c r="D41" s="18">
        <f>'пр.9,10'!G67</f>
        <v>0</v>
      </c>
      <c r="E41" s="32" t="s">
        <v>547</v>
      </c>
      <c r="F41" s="9" t="s">
        <v>22</v>
      </c>
      <c r="G41" s="9" t="s">
        <v>565</v>
      </c>
      <c r="H41" s="18">
        <f>'пр.9,10'!N67</f>
        <v>0</v>
      </c>
      <c r="I41" s="18">
        <f>'пр.9,10'!O67</f>
        <v>0</v>
      </c>
    </row>
    <row r="42" spans="1:9" ht="15.75" thickBot="1" x14ac:dyDescent="0.3">
      <c r="A42" s="77" t="s">
        <v>2</v>
      </c>
      <c r="B42" s="35" t="s">
        <v>23</v>
      </c>
      <c r="C42" s="9"/>
      <c r="D42" s="18">
        <f>D43</f>
        <v>1836.3</v>
      </c>
      <c r="E42" s="77" t="s">
        <v>2</v>
      </c>
      <c r="F42" s="9" t="s">
        <v>23</v>
      </c>
      <c r="G42" s="9"/>
      <c r="H42" s="18">
        <f>H43</f>
        <v>1620</v>
      </c>
      <c r="I42" s="18">
        <f>I43</f>
        <v>1620</v>
      </c>
    </row>
    <row r="43" spans="1:9" ht="15.75" thickBot="1" x14ac:dyDescent="0.3">
      <c r="A43" s="32" t="s">
        <v>547</v>
      </c>
      <c r="B43" s="35" t="s">
        <v>23</v>
      </c>
      <c r="C43" s="9" t="s">
        <v>565</v>
      </c>
      <c r="D43" s="18">
        <f>'пр.9,10'!G69</f>
        <v>1836.3</v>
      </c>
      <c r="E43" s="32" t="s">
        <v>547</v>
      </c>
      <c r="F43" s="9" t="s">
        <v>23</v>
      </c>
      <c r="G43" s="9" t="s">
        <v>565</v>
      </c>
      <c r="H43" s="18">
        <f>'пр.9,10'!N69</f>
        <v>1620</v>
      </c>
      <c r="I43" s="18">
        <f>'пр.9,10'!O69</f>
        <v>1620</v>
      </c>
    </row>
    <row r="44" spans="1:9" ht="51.75" thickBot="1" x14ac:dyDescent="0.3">
      <c r="A44" s="76" t="s">
        <v>3</v>
      </c>
      <c r="B44" s="35" t="s">
        <v>25</v>
      </c>
      <c r="C44" s="10"/>
      <c r="D44" s="18">
        <f>D45</f>
        <v>445</v>
      </c>
      <c r="E44" s="76" t="s">
        <v>3</v>
      </c>
      <c r="F44" s="9" t="s">
        <v>25</v>
      </c>
      <c r="G44" s="10"/>
      <c r="H44" s="18">
        <f>H45</f>
        <v>445</v>
      </c>
      <c r="I44" s="18">
        <f>I45</f>
        <v>445</v>
      </c>
    </row>
    <row r="45" spans="1:9" ht="15.75" thickBot="1" x14ac:dyDescent="0.3">
      <c r="A45" s="32" t="s">
        <v>547</v>
      </c>
      <c r="B45" s="35" t="s">
        <v>25</v>
      </c>
      <c r="C45" s="9" t="s">
        <v>565</v>
      </c>
      <c r="D45" s="18">
        <f>'пр.9,10'!G346</f>
        <v>445</v>
      </c>
      <c r="E45" s="32" t="s">
        <v>547</v>
      </c>
      <c r="F45" s="9" t="s">
        <v>25</v>
      </c>
      <c r="G45" s="9" t="s">
        <v>565</v>
      </c>
      <c r="H45" s="18">
        <f>'пр.9,10'!N346</f>
        <v>445</v>
      </c>
      <c r="I45" s="18">
        <f>'пр.9,10'!O346</f>
        <v>445</v>
      </c>
    </row>
    <row r="46" spans="1:9" ht="77.25" thickBot="1" x14ac:dyDescent="0.3">
      <c r="A46" s="76" t="s">
        <v>16</v>
      </c>
      <c r="B46" s="35" t="s">
        <v>24</v>
      </c>
      <c r="C46" s="9"/>
      <c r="D46" s="18">
        <f>D47+D48</f>
        <v>87661</v>
      </c>
      <c r="E46" s="76" t="s">
        <v>16</v>
      </c>
      <c r="F46" s="9" t="s">
        <v>24</v>
      </c>
      <c r="G46" s="9"/>
      <c r="H46" s="18">
        <f>H47+H48</f>
        <v>88017.8</v>
      </c>
      <c r="I46" s="18">
        <f>I47+I48</f>
        <v>88017.8</v>
      </c>
    </row>
    <row r="47" spans="1:9" ht="24.75" thickBot="1" x14ac:dyDescent="0.3">
      <c r="A47" s="32" t="s">
        <v>546</v>
      </c>
      <c r="B47" s="35" t="s">
        <v>24</v>
      </c>
      <c r="C47" s="9" t="s">
        <v>436</v>
      </c>
      <c r="D47" s="18">
        <f>'пр.9,10'!G71</f>
        <v>86649.1</v>
      </c>
      <c r="E47" s="32" t="s">
        <v>546</v>
      </c>
      <c r="F47" s="9" t="s">
        <v>24</v>
      </c>
      <c r="G47" s="9" t="s">
        <v>436</v>
      </c>
      <c r="H47" s="18">
        <f>'пр.9,10'!N71</f>
        <v>86992.1</v>
      </c>
      <c r="I47" s="18">
        <f>'пр.9,10'!O71</f>
        <v>86992.1</v>
      </c>
    </row>
    <row r="48" spans="1:9" ht="15.75" thickBot="1" x14ac:dyDescent="0.3">
      <c r="A48" s="32" t="s">
        <v>547</v>
      </c>
      <c r="B48" s="35" t="s">
        <v>24</v>
      </c>
      <c r="C48" s="9" t="s">
        <v>565</v>
      </c>
      <c r="D48" s="18">
        <f>'пр.9,10'!G72</f>
        <v>1011.9</v>
      </c>
      <c r="E48" s="32" t="s">
        <v>547</v>
      </c>
      <c r="F48" s="9" t="s">
        <v>24</v>
      </c>
      <c r="G48" s="9" t="s">
        <v>565</v>
      </c>
      <c r="H48" s="18">
        <f>'пр.9,10'!N72</f>
        <v>1025.7</v>
      </c>
      <c r="I48" s="18">
        <f>'пр.9,10'!O72</f>
        <v>1025.7</v>
      </c>
    </row>
    <row r="49" spans="1:9" ht="26.25" thickBot="1" x14ac:dyDescent="0.3">
      <c r="A49" s="71" t="s">
        <v>802</v>
      </c>
      <c r="B49" s="82" t="s">
        <v>27</v>
      </c>
      <c r="C49" s="72"/>
      <c r="D49" s="73">
        <f>D50</f>
        <v>17430.7</v>
      </c>
      <c r="E49" s="71" t="s">
        <v>799</v>
      </c>
      <c r="F49" s="72" t="s">
        <v>27</v>
      </c>
      <c r="G49" s="72"/>
      <c r="H49" s="73">
        <f>H50</f>
        <v>16260.699999999999</v>
      </c>
      <c r="I49" s="73">
        <f>I50</f>
        <v>16260.699999999999</v>
      </c>
    </row>
    <row r="50" spans="1:9" ht="39.75" thickBot="1" x14ac:dyDescent="0.3">
      <c r="A50" s="81" t="s">
        <v>26</v>
      </c>
      <c r="B50" s="34" t="s">
        <v>28</v>
      </c>
      <c r="C50" s="10"/>
      <c r="D50" s="17">
        <f>D51+D54+D58+D61</f>
        <v>17430.7</v>
      </c>
      <c r="E50" s="81" t="s">
        <v>26</v>
      </c>
      <c r="F50" s="10" t="s">
        <v>28</v>
      </c>
      <c r="G50" s="10"/>
      <c r="H50" s="17">
        <f>H51+H54+H58+H61</f>
        <v>16260.699999999999</v>
      </c>
      <c r="I50" s="17">
        <f>I51+I54+I58+I61</f>
        <v>16260.699999999999</v>
      </c>
    </row>
    <row r="51" spans="1:9" ht="15.75" thickBot="1" x14ac:dyDescent="0.3">
      <c r="A51" s="75" t="s">
        <v>563</v>
      </c>
      <c r="B51" s="35" t="s">
        <v>29</v>
      </c>
      <c r="C51" s="10"/>
      <c r="D51" s="18">
        <f>D52+D53</f>
        <v>16027.8</v>
      </c>
      <c r="E51" s="75" t="s">
        <v>563</v>
      </c>
      <c r="F51" s="9" t="s">
        <v>29</v>
      </c>
      <c r="G51" s="10"/>
      <c r="H51" s="18">
        <f>H52+H53</f>
        <v>14857.8</v>
      </c>
      <c r="I51" s="18">
        <f>I52+I53</f>
        <v>14857.8</v>
      </c>
    </row>
    <row r="52" spans="1:9" ht="25.5" thickBot="1" x14ac:dyDescent="0.3">
      <c r="A52" s="6" t="s">
        <v>546</v>
      </c>
      <c r="B52" s="35" t="s">
        <v>29</v>
      </c>
      <c r="C52" s="9" t="s">
        <v>436</v>
      </c>
      <c r="D52" s="18">
        <f>'пр.9,10'!G104</f>
        <v>16027.8</v>
      </c>
      <c r="E52" s="6" t="s">
        <v>546</v>
      </c>
      <c r="F52" s="9" t="s">
        <v>29</v>
      </c>
      <c r="G52" s="9" t="s">
        <v>436</v>
      </c>
      <c r="H52" s="18">
        <f>'пр.9,10'!N104</f>
        <v>14857.8</v>
      </c>
      <c r="I52" s="18">
        <f>'пр.9,10'!O104</f>
        <v>14857.8</v>
      </c>
    </row>
    <row r="53" spans="1:9" ht="15.75" thickBot="1" x14ac:dyDescent="0.3">
      <c r="A53" s="193" t="s">
        <v>555</v>
      </c>
      <c r="B53" s="35" t="s">
        <v>29</v>
      </c>
      <c r="C53" s="9" t="s">
        <v>336</v>
      </c>
      <c r="D53" s="18">
        <f>'пр.9,10'!G105</f>
        <v>0</v>
      </c>
      <c r="E53" s="193" t="s">
        <v>555</v>
      </c>
      <c r="F53" s="9" t="s">
        <v>29</v>
      </c>
      <c r="G53" s="9" t="s">
        <v>336</v>
      </c>
      <c r="H53" s="18">
        <f>'пр.9,10'!N105</f>
        <v>0</v>
      </c>
      <c r="I53" s="18">
        <f>'пр.9,10'!O105</f>
        <v>0</v>
      </c>
    </row>
    <row r="54" spans="1:9" ht="26.25" thickBot="1" x14ac:dyDescent="0.3">
      <c r="A54" s="76" t="s">
        <v>564</v>
      </c>
      <c r="B54" s="35" t="s">
        <v>30</v>
      </c>
      <c r="C54" s="9"/>
      <c r="D54" s="18">
        <f>D56+D57+D55</f>
        <v>1120.9000000000001</v>
      </c>
      <c r="E54" s="76" t="s">
        <v>564</v>
      </c>
      <c r="F54" s="9" t="s">
        <v>30</v>
      </c>
      <c r="G54" s="9"/>
      <c r="H54" s="18">
        <f>H56+H57+H55</f>
        <v>1120.9000000000001</v>
      </c>
      <c r="I54" s="18">
        <f>I56+I57+I55</f>
        <v>1120.9000000000001</v>
      </c>
    </row>
    <row r="55" spans="1:9" ht="25.5" thickBot="1" x14ac:dyDescent="0.3">
      <c r="A55" s="6" t="s">
        <v>546</v>
      </c>
      <c r="B55" s="35" t="s">
        <v>30</v>
      </c>
      <c r="C55" s="9" t="s">
        <v>436</v>
      </c>
      <c r="D55" s="18"/>
      <c r="E55" s="6" t="s">
        <v>546</v>
      </c>
      <c r="F55" s="9" t="s">
        <v>30</v>
      </c>
      <c r="G55" s="9" t="s">
        <v>436</v>
      </c>
      <c r="H55" s="18"/>
      <c r="I55" s="18"/>
    </row>
    <row r="56" spans="1:9" ht="15.75" thickBot="1" x14ac:dyDescent="0.3">
      <c r="A56" s="32" t="s">
        <v>547</v>
      </c>
      <c r="B56" s="35" t="s">
        <v>30</v>
      </c>
      <c r="C56" s="9" t="s">
        <v>565</v>
      </c>
      <c r="D56" s="18">
        <f>'пр.9,10'!G108</f>
        <v>1008.9</v>
      </c>
      <c r="E56" s="32" t="s">
        <v>547</v>
      </c>
      <c r="F56" s="9" t="s">
        <v>30</v>
      </c>
      <c r="G56" s="9" t="s">
        <v>565</v>
      </c>
      <c r="H56" s="18">
        <f>'пр.9,10'!N108</f>
        <v>1008.9</v>
      </c>
      <c r="I56" s="18">
        <f>'пр.9,10'!O108</f>
        <v>1008.9</v>
      </c>
    </row>
    <row r="57" spans="1:9" ht="15.75" thickBot="1" x14ac:dyDescent="0.3">
      <c r="A57" s="37" t="s">
        <v>548</v>
      </c>
      <c r="B57" s="35" t="s">
        <v>30</v>
      </c>
      <c r="C57" s="9" t="s">
        <v>435</v>
      </c>
      <c r="D57" s="18">
        <f>'пр.9,10'!G109</f>
        <v>112</v>
      </c>
      <c r="E57" s="37" t="s">
        <v>548</v>
      </c>
      <c r="F57" s="9" t="s">
        <v>30</v>
      </c>
      <c r="G57" s="9" t="s">
        <v>435</v>
      </c>
      <c r="H57" s="18">
        <f>'пр.9,10'!N109</f>
        <v>112</v>
      </c>
      <c r="I57" s="18">
        <f>'пр.9,10'!O109</f>
        <v>112</v>
      </c>
    </row>
    <row r="58" spans="1:9" ht="26.25" thickBot="1" x14ac:dyDescent="0.3">
      <c r="A58" s="76" t="s">
        <v>0</v>
      </c>
      <c r="B58" s="35" t="s">
        <v>31</v>
      </c>
      <c r="C58" s="9"/>
      <c r="D58" s="18">
        <f>D60+D59</f>
        <v>50</v>
      </c>
      <c r="E58" s="76" t="s">
        <v>0</v>
      </c>
      <c r="F58" s="9" t="s">
        <v>31</v>
      </c>
      <c r="G58" s="9"/>
      <c r="H58" s="18">
        <f>H60+H59</f>
        <v>50</v>
      </c>
      <c r="I58" s="18">
        <f>I60+I59</f>
        <v>50</v>
      </c>
    </row>
    <row r="59" spans="1:9" ht="25.5" thickBot="1" x14ac:dyDescent="0.3">
      <c r="A59" s="6" t="s">
        <v>546</v>
      </c>
      <c r="B59" s="35" t="s">
        <v>31</v>
      </c>
      <c r="C59" s="9" t="s">
        <v>436</v>
      </c>
      <c r="D59" s="18">
        <f>'пр.9,10'!G111</f>
        <v>0</v>
      </c>
      <c r="E59" s="6" t="s">
        <v>546</v>
      </c>
      <c r="F59" s="9" t="s">
        <v>31</v>
      </c>
      <c r="G59" s="9" t="s">
        <v>436</v>
      </c>
      <c r="H59" s="18">
        <f>'пр.9,10'!N111</f>
        <v>0</v>
      </c>
      <c r="I59" s="18">
        <f>'пр.9,10'!O111</f>
        <v>0</v>
      </c>
    </row>
    <row r="60" spans="1:9" ht="15.75" thickBot="1" x14ac:dyDescent="0.3">
      <c r="A60" s="32" t="s">
        <v>547</v>
      </c>
      <c r="B60" s="35" t="s">
        <v>31</v>
      </c>
      <c r="C60" s="9" t="s">
        <v>565</v>
      </c>
      <c r="D60" s="18">
        <f>'пр.9,10'!G112</f>
        <v>50</v>
      </c>
      <c r="E60" s="32" t="s">
        <v>547</v>
      </c>
      <c r="F60" s="9" t="s">
        <v>31</v>
      </c>
      <c r="G60" s="9" t="s">
        <v>565</v>
      </c>
      <c r="H60" s="18">
        <f>'пр.9,10'!N112</f>
        <v>50</v>
      </c>
      <c r="I60" s="18">
        <f>'пр.9,10'!O112</f>
        <v>50</v>
      </c>
    </row>
    <row r="61" spans="1:9" ht="15.75" thickBot="1" x14ac:dyDescent="0.3">
      <c r="A61" s="77" t="s">
        <v>2</v>
      </c>
      <c r="B61" s="35" t="s">
        <v>32</v>
      </c>
      <c r="C61" s="9"/>
      <c r="D61" s="18">
        <f>D62</f>
        <v>232</v>
      </c>
      <c r="E61" s="77" t="s">
        <v>2</v>
      </c>
      <c r="F61" s="9" t="s">
        <v>32</v>
      </c>
      <c r="G61" s="9"/>
      <c r="H61" s="18">
        <f>H62</f>
        <v>232</v>
      </c>
      <c r="I61" s="18">
        <f>I62</f>
        <v>232</v>
      </c>
    </row>
    <row r="62" spans="1:9" ht="15.75" thickBot="1" x14ac:dyDescent="0.3">
      <c r="A62" s="32" t="s">
        <v>547</v>
      </c>
      <c r="B62" s="35" t="s">
        <v>32</v>
      </c>
      <c r="C62" s="9" t="s">
        <v>565</v>
      </c>
      <c r="D62" s="18">
        <f>'пр.9,10'!G114</f>
        <v>232</v>
      </c>
      <c r="E62" s="32" t="s">
        <v>547</v>
      </c>
      <c r="F62" s="9" t="s">
        <v>32</v>
      </c>
      <c r="G62" s="9" t="s">
        <v>565</v>
      </c>
      <c r="H62" s="18">
        <f>'пр.9,10'!N114</f>
        <v>232</v>
      </c>
      <c r="I62" s="18">
        <f>'пр.9,10'!O114</f>
        <v>232</v>
      </c>
    </row>
    <row r="63" spans="1:9" ht="39" thickBot="1" x14ac:dyDescent="0.3">
      <c r="A63" s="71" t="s">
        <v>800</v>
      </c>
      <c r="B63" s="82" t="s">
        <v>35</v>
      </c>
      <c r="C63" s="82"/>
      <c r="D63" s="73">
        <f>D64</f>
        <v>2517.8000000000002</v>
      </c>
      <c r="E63" s="71" t="s">
        <v>800</v>
      </c>
      <c r="F63" s="72" t="s">
        <v>35</v>
      </c>
      <c r="G63" s="82"/>
      <c r="H63" s="73">
        <f>H64</f>
        <v>2517.8000000000002</v>
      </c>
      <c r="I63" s="73">
        <f>I64</f>
        <v>2517.8000000000002</v>
      </c>
    </row>
    <row r="64" spans="1:9" ht="26.25" thickBot="1" x14ac:dyDescent="0.3">
      <c r="A64" s="79" t="s">
        <v>33</v>
      </c>
      <c r="B64" s="34" t="s">
        <v>36</v>
      </c>
      <c r="C64" s="34"/>
      <c r="D64" s="17">
        <f>D66</f>
        <v>2517.8000000000002</v>
      </c>
      <c r="E64" s="79" t="s">
        <v>33</v>
      </c>
      <c r="F64" s="10" t="s">
        <v>36</v>
      </c>
      <c r="G64" s="34"/>
      <c r="H64" s="17">
        <f>H66</f>
        <v>2517.8000000000002</v>
      </c>
      <c r="I64" s="17">
        <f>I66</f>
        <v>2517.8000000000002</v>
      </c>
    </row>
    <row r="65" spans="1:9" ht="26.25" thickBot="1" x14ac:dyDescent="0.3">
      <c r="A65" s="76" t="s">
        <v>34</v>
      </c>
      <c r="B65" s="35" t="s">
        <v>37</v>
      </c>
      <c r="C65" s="35"/>
      <c r="D65" s="18">
        <f>D66</f>
        <v>2517.8000000000002</v>
      </c>
      <c r="E65" s="76" t="s">
        <v>34</v>
      </c>
      <c r="F65" s="9" t="s">
        <v>37</v>
      </c>
      <c r="G65" s="35"/>
      <c r="H65" s="18">
        <f>H66</f>
        <v>2517.8000000000002</v>
      </c>
      <c r="I65" s="18">
        <f>I66</f>
        <v>2517.8000000000002</v>
      </c>
    </row>
    <row r="66" spans="1:9" ht="15.75" thickBot="1" x14ac:dyDescent="0.3">
      <c r="A66" s="32" t="s">
        <v>547</v>
      </c>
      <c r="B66" s="35" t="s">
        <v>37</v>
      </c>
      <c r="C66" s="9" t="s">
        <v>565</v>
      </c>
      <c r="D66" s="18">
        <f>'пр.9,10'!G37+'пр.9,10'!G76+'пр.9,10'!G118+'пр.9,10'!G146</f>
        <v>2517.8000000000002</v>
      </c>
      <c r="E66" s="32" t="s">
        <v>547</v>
      </c>
      <c r="F66" s="9" t="s">
        <v>37</v>
      </c>
      <c r="G66" s="9" t="s">
        <v>565</v>
      </c>
      <c r="H66" s="18">
        <f>'пр.9,10'!N37+'пр.9,10'!N76+'пр.9,10'!N118+'пр.9,10'!N146</f>
        <v>2517.8000000000002</v>
      </c>
      <c r="I66" s="18">
        <f>'пр.9,10'!O37+'пр.9,10'!O76+'пр.9,10'!O118+'пр.9,10'!O146</f>
        <v>2517.8000000000002</v>
      </c>
    </row>
    <row r="67" spans="1:9" ht="51.75" thickBot="1" x14ac:dyDescent="0.3">
      <c r="A67" s="71" t="s">
        <v>803</v>
      </c>
      <c r="B67" s="82" t="s">
        <v>39</v>
      </c>
      <c r="C67" s="72"/>
      <c r="D67" s="73">
        <f>D68</f>
        <v>11670.9</v>
      </c>
      <c r="E67" s="71" t="s">
        <v>803</v>
      </c>
      <c r="F67" s="72" t="s">
        <v>39</v>
      </c>
      <c r="G67" s="72"/>
      <c r="H67" s="73">
        <f>H68</f>
        <v>11098.199999999999</v>
      </c>
      <c r="I67" s="73">
        <f>I68</f>
        <v>11098.199999999999</v>
      </c>
    </row>
    <row r="68" spans="1:9" ht="26.25" thickBot="1" x14ac:dyDescent="0.3">
      <c r="A68" s="79" t="s">
        <v>38</v>
      </c>
      <c r="B68" s="34" t="s">
        <v>40</v>
      </c>
      <c r="C68" s="9"/>
      <c r="D68" s="17">
        <f>D69+D71+D75+D77</f>
        <v>11670.9</v>
      </c>
      <c r="E68" s="79" t="s">
        <v>38</v>
      </c>
      <c r="F68" s="10" t="s">
        <v>40</v>
      </c>
      <c r="G68" s="9"/>
      <c r="H68" s="17">
        <f>H69+H71+H75+H77</f>
        <v>11098.199999999999</v>
      </c>
      <c r="I68" s="17">
        <f>I69+I71+I75+I77</f>
        <v>11098.199999999999</v>
      </c>
    </row>
    <row r="69" spans="1:9" ht="15.75" thickBot="1" x14ac:dyDescent="0.3">
      <c r="A69" s="75" t="s">
        <v>563</v>
      </c>
      <c r="B69" s="35" t="s">
        <v>41</v>
      </c>
      <c r="C69" s="9"/>
      <c r="D69" s="18">
        <f>D70</f>
        <v>10119</v>
      </c>
      <c r="E69" s="75" t="s">
        <v>563</v>
      </c>
      <c r="F69" s="9" t="s">
        <v>41</v>
      </c>
      <c r="G69" s="9"/>
      <c r="H69" s="18">
        <f>H70</f>
        <v>9546.2999999999993</v>
      </c>
      <c r="I69" s="18">
        <f>I70</f>
        <v>9546.2999999999993</v>
      </c>
    </row>
    <row r="70" spans="1:9" ht="25.5" thickBot="1" x14ac:dyDescent="0.3">
      <c r="A70" s="6" t="s">
        <v>546</v>
      </c>
      <c r="B70" s="35" t="s">
        <v>41</v>
      </c>
      <c r="C70" s="9" t="s">
        <v>436</v>
      </c>
      <c r="D70" s="18">
        <f>'пр.9,10'!G133</f>
        <v>10119</v>
      </c>
      <c r="E70" s="6" t="s">
        <v>546</v>
      </c>
      <c r="F70" s="9" t="s">
        <v>41</v>
      </c>
      <c r="G70" s="9" t="s">
        <v>436</v>
      </c>
      <c r="H70" s="18">
        <f>'пр.9,10'!N133</f>
        <v>9546.2999999999993</v>
      </c>
      <c r="I70" s="18">
        <f>'пр.9,10'!O133</f>
        <v>9546.2999999999993</v>
      </c>
    </row>
    <row r="71" spans="1:9" ht="26.25" thickBot="1" x14ac:dyDescent="0.3">
      <c r="A71" s="76" t="s">
        <v>564</v>
      </c>
      <c r="B71" s="35" t="s">
        <v>42</v>
      </c>
      <c r="C71" s="9"/>
      <c r="D71" s="18">
        <f>D73+D74+D72</f>
        <v>1161.5999999999999</v>
      </c>
      <c r="E71" s="76" t="s">
        <v>564</v>
      </c>
      <c r="F71" s="9" t="s">
        <v>42</v>
      </c>
      <c r="G71" s="9"/>
      <c r="H71" s="18">
        <f>H73+H74+H72</f>
        <v>1161.5999999999999</v>
      </c>
      <c r="I71" s="18">
        <f>I73+I74+I72</f>
        <v>1161.5999999999999</v>
      </c>
    </row>
    <row r="72" spans="1:9" ht="25.5" thickBot="1" x14ac:dyDescent="0.3">
      <c r="A72" s="6" t="s">
        <v>546</v>
      </c>
      <c r="B72" s="35" t="s">
        <v>42</v>
      </c>
      <c r="C72" s="9" t="s">
        <v>436</v>
      </c>
      <c r="D72" s="18"/>
      <c r="E72" s="6" t="s">
        <v>546</v>
      </c>
      <c r="F72" s="9" t="s">
        <v>42</v>
      </c>
      <c r="G72" s="9" t="s">
        <v>436</v>
      </c>
      <c r="H72" s="18"/>
      <c r="I72" s="18"/>
    </row>
    <row r="73" spans="1:9" ht="15.75" thickBot="1" x14ac:dyDescent="0.3">
      <c r="A73" s="32" t="s">
        <v>547</v>
      </c>
      <c r="B73" s="35" t="s">
        <v>42</v>
      </c>
      <c r="C73" s="9" t="s">
        <v>565</v>
      </c>
      <c r="D73" s="18">
        <f>'пр.9,10'!G136</f>
        <v>1027</v>
      </c>
      <c r="E73" s="32" t="s">
        <v>547</v>
      </c>
      <c r="F73" s="9" t="s">
        <v>42</v>
      </c>
      <c r="G73" s="9" t="s">
        <v>565</v>
      </c>
      <c r="H73" s="18">
        <f>'пр.9,10'!N136</f>
        <v>1027</v>
      </c>
      <c r="I73" s="18">
        <f>'пр.9,10'!O136</f>
        <v>1027</v>
      </c>
    </row>
    <row r="74" spans="1:9" ht="15.75" thickBot="1" x14ac:dyDescent="0.3">
      <c r="A74" s="37" t="s">
        <v>548</v>
      </c>
      <c r="B74" s="35" t="s">
        <v>42</v>
      </c>
      <c r="C74" s="9" t="s">
        <v>435</v>
      </c>
      <c r="D74" s="18">
        <f>'пр.9,10'!G137</f>
        <v>134.6</v>
      </c>
      <c r="E74" s="37" t="s">
        <v>548</v>
      </c>
      <c r="F74" s="9" t="s">
        <v>42</v>
      </c>
      <c r="G74" s="9" t="s">
        <v>435</v>
      </c>
      <c r="H74" s="18">
        <f>'пр.9,10'!N137</f>
        <v>134.6</v>
      </c>
      <c r="I74" s="18">
        <f>'пр.9,10'!O137</f>
        <v>134.6</v>
      </c>
    </row>
    <row r="75" spans="1:9" ht="26.25" thickBot="1" x14ac:dyDescent="0.3">
      <c r="A75" s="76" t="s">
        <v>0</v>
      </c>
      <c r="B75" s="35" t="s">
        <v>43</v>
      </c>
      <c r="C75" s="9"/>
      <c r="D75" s="18">
        <f>D76</f>
        <v>0</v>
      </c>
      <c r="E75" s="76" t="s">
        <v>0</v>
      </c>
      <c r="F75" s="9" t="s">
        <v>43</v>
      </c>
      <c r="G75" s="9"/>
      <c r="H75" s="18">
        <f>H76</f>
        <v>0</v>
      </c>
      <c r="I75" s="18">
        <f>I76</f>
        <v>0</v>
      </c>
    </row>
    <row r="76" spans="1:9" ht="15.75" thickBot="1" x14ac:dyDescent="0.3">
      <c r="A76" s="32" t="s">
        <v>547</v>
      </c>
      <c r="B76" s="35" t="s">
        <v>43</v>
      </c>
      <c r="C76" s="9" t="s">
        <v>565</v>
      </c>
      <c r="D76" s="18">
        <f>'пр.9,10'!G140</f>
        <v>0</v>
      </c>
      <c r="E76" s="32" t="s">
        <v>547</v>
      </c>
      <c r="F76" s="9" t="s">
        <v>43</v>
      </c>
      <c r="G76" s="9" t="s">
        <v>565</v>
      </c>
      <c r="H76" s="18">
        <f>'пр.9,10'!N140</f>
        <v>0</v>
      </c>
      <c r="I76" s="18">
        <f>'пр.9,10'!O140</f>
        <v>0</v>
      </c>
    </row>
    <row r="77" spans="1:9" ht="15.75" thickBot="1" x14ac:dyDescent="0.3">
      <c r="A77" s="77" t="s">
        <v>2</v>
      </c>
      <c r="B77" s="35" t="s">
        <v>44</v>
      </c>
      <c r="C77" s="9"/>
      <c r="D77" s="18">
        <f>D78</f>
        <v>390.3</v>
      </c>
      <c r="E77" s="77" t="s">
        <v>2</v>
      </c>
      <c r="F77" s="9" t="s">
        <v>44</v>
      </c>
      <c r="G77" s="9"/>
      <c r="H77" s="18">
        <f>H78</f>
        <v>390.3</v>
      </c>
      <c r="I77" s="18">
        <f>I78</f>
        <v>390.3</v>
      </c>
    </row>
    <row r="78" spans="1:9" ht="15.75" thickBot="1" x14ac:dyDescent="0.3">
      <c r="A78" s="32" t="s">
        <v>547</v>
      </c>
      <c r="B78" s="35" t="s">
        <v>44</v>
      </c>
      <c r="C78" s="9" t="s">
        <v>565</v>
      </c>
      <c r="D78" s="18">
        <f>'пр.9,10'!G142</f>
        <v>390.3</v>
      </c>
      <c r="E78" s="32" t="s">
        <v>547</v>
      </c>
      <c r="F78" s="9" t="s">
        <v>44</v>
      </c>
      <c r="G78" s="9" t="s">
        <v>565</v>
      </c>
      <c r="H78" s="18">
        <f>'пр.9,10'!N142</f>
        <v>390.3</v>
      </c>
      <c r="I78" s="18">
        <f>'пр.9,10'!O142</f>
        <v>390.3</v>
      </c>
    </row>
    <row r="79" spans="1:9" ht="26.25" thickBot="1" x14ac:dyDescent="0.3">
      <c r="A79" s="71" t="s">
        <v>804</v>
      </c>
      <c r="B79" s="82" t="s">
        <v>48</v>
      </c>
      <c r="C79" s="72" t="s">
        <v>414</v>
      </c>
      <c r="D79" s="73">
        <f>D80</f>
        <v>0</v>
      </c>
      <c r="E79" s="71" t="s">
        <v>804</v>
      </c>
      <c r="F79" s="72" t="s">
        <v>48</v>
      </c>
      <c r="G79" s="72"/>
      <c r="H79" s="73">
        <f>H80</f>
        <v>0</v>
      </c>
      <c r="I79" s="73">
        <f>I80</f>
        <v>0</v>
      </c>
    </row>
    <row r="80" spans="1:9" ht="26.25" thickBot="1" x14ac:dyDescent="0.3">
      <c r="A80" s="79" t="s">
        <v>392</v>
      </c>
      <c r="B80" s="34" t="s">
        <v>49</v>
      </c>
      <c r="C80" s="10"/>
      <c r="D80" s="17">
        <f>D82+D84</f>
        <v>0</v>
      </c>
      <c r="E80" s="79" t="s">
        <v>392</v>
      </c>
      <c r="F80" s="10" t="s">
        <v>49</v>
      </c>
      <c r="G80" s="10"/>
      <c r="H80" s="17">
        <f>H82+H84</f>
        <v>0</v>
      </c>
      <c r="I80" s="17">
        <f>I82+I84</f>
        <v>0</v>
      </c>
    </row>
    <row r="81" spans="1:9" ht="26.25" thickBot="1" x14ac:dyDescent="0.3">
      <c r="A81" s="76" t="s">
        <v>46</v>
      </c>
      <c r="B81" s="35" t="s">
        <v>50</v>
      </c>
      <c r="C81" s="9"/>
      <c r="D81" s="18">
        <v>0</v>
      </c>
      <c r="E81" s="76" t="s">
        <v>46</v>
      </c>
      <c r="F81" s="9" t="s">
        <v>50</v>
      </c>
      <c r="G81" s="9"/>
      <c r="H81" s="18">
        <v>0</v>
      </c>
      <c r="I81" s="18">
        <v>0</v>
      </c>
    </row>
    <row r="82" spans="1:9" ht="15.75" thickBot="1" x14ac:dyDescent="0.3">
      <c r="A82" s="32" t="s">
        <v>547</v>
      </c>
      <c r="B82" s="35" t="s">
        <v>50</v>
      </c>
      <c r="C82" s="9" t="s">
        <v>565</v>
      </c>
      <c r="D82" s="18">
        <v>0</v>
      </c>
      <c r="E82" s="32" t="s">
        <v>547</v>
      </c>
      <c r="F82" s="9" t="s">
        <v>50</v>
      </c>
      <c r="G82" s="9" t="s">
        <v>565</v>
      </c>
      <c r="H82" s="18">
        <v>0</v>
      </c>
      <c r="I82" s="18">
        <v>0</v>
      </c>
    </row>
    <row r="83" spans="1:9" ht="15.75" thickBot="1" x14ac:dyDescent="0.3">
      <c r="A83" s="76" t="s">
        <v>47</v>
      </c>
      <c r="B83" s="35" t="s">
        <v>51</v>
      </c>
      <c r="C83" s="10"/>
      <c r="D83" s="18">
        <v>0</v>
      </c>
      <c r="E83" s="76" t="s">
        <v>47</v>
      </c>
      <c r="F83" s="9" t="s">
        <v>51</v>
      </c>
      <c r="G83" s="10"/>
      <c r="H83" s="18">
        <v>0</v>
      </c>
      <c r="I83" s="18">
        <v>0</v>
      </c>
    </row>
    <row r="84" spans="1:9" ht="15.75" thickBot="1" x14ac:dyDescent="0.3">
      <c r="A84" s="32" t="s">
        <v>547</v>
      </c>
      <c r="B84" s="35" t="s">
        <v>51</v>
      </c>
      <c r="C84" s="9" t="s">
        <v>565</v>
      </c>
      <c r="D84" s="18">
        <v>0</v>
      </c>
      <c r="E84" s="32" t="s">
        <v>547</v>
      </c>
      <c r="F84" s="9" t="s">
        <v>51</v>
      </c>
      <c r="G84" s="9" t="s">
        <v>565</v>
      </c>
      <c r="H84" s="18">
        <v>0</v>
      </c>
      <c r="I84" s="18">
        <v>0</v>
      </c>
    </row>
    <row r="85" spans="1:9" ht="26.25" thickBot="1" x14ac:dyDescent="0.3">
      <c r="A85" s="71" t="s">
        <v>52</v>
      </c>
      <c r="B85" s="82" t="s">
        <v>55</v>
      </c>
      <c r="C85" s="72"/>
      <c r="D85" s="73">
        <f>D86</f>
        <v>1290.3</v>
      </c>
      <c r="E85" s="71" t="s">
        <v>52</v>
      </c>
      <c r="F85" s="72" t="s">
        <v>55</v>
      </c>
      <c r="G85" s="72"/>
      <c r="H85" s="73">
        <f>H86</f>
        <v>1290.3</v>
      </c>
      <c r="I85" s="73">
        <f>I86</f>
        <v>1290.3</v>
      </c>
    </row>
    <row r="86" spans="1:9" ht="39" thickBot="1" x14ac:dyDescent="0.3">
      <c r="A86" s="83" t="s">
        <v>393</v>
      </c>
      <c r="B86" s="34" t="s">
        <v>56</v>
      </c>
      <c r="C86" s="10"/>
      <c r="D86" s="17">
        <f>D87+D93+D90+D91</f>
        <v>1290.3</v>
      </c>
      <c r="E86" s="83" t="s">
        <v>393</v>
      </c>
      <c r="F86" s="10" t="s">
        <v>56</v>
      </c>
      <c r="G86" s="10"/>
      <c r="H86" s="17">
        <f>H87+H93+H90+H91</f>
        <v>1290.3</v>
      </c>
      <c r="I86" s="17">
        <f>I87+I93+I90+I91</f>
        <v>1290.3</v>
      </c>
    </row>
    <row r="87" spans="1:9" ht="26.25" thickBot="1" x14ac:dyDescent="0.3">
      <c r="A87" s="76" t="s">
        <v>53</v>
      </c>
      <c r="B87" s="35" t="s">
        <v>57</v>
      </c>
      <c r="C87" s="9"/>
      <c r="D87" s="18">
        <f>D89+D88</f>
        <v>1181</v>
      </c>
      <c r="E87" s="76" t="s">
        <v>53</v>
      </c>
      <c r="F87" s="9" t="s">
        <v>57</v>
      </c>
      <c r="G87" s="9"/>
      <c r="H87" s="18">
        <f>H89+H88</f>
        <v>1181</v>
      </c>
      <c r="I87" s="18">
        <f>I89+I88</f>
        <v>1181</v>
      </c>
    </row>
    <row r="88" spans="1:9" ht="25.5" thickBot="1" x14ac:dyDescent="0.3">
      <c r="A88" s="6" t="s">
        <v>546</v>
      </c>
      <c r="B88" s="35" t="s">
        <v>57</v>
      </c>
      <c r="C88" s="9" t="s">
        <v>436</v>
      </c>
      <c r="D88" s="18">
        <f>'пр.9,10'!G95</f>
        <v>921.6</v>
      </c>
      <c r="E88" s="6" t="s">
        <v>546</v>
      </c>
      <c r="F88" s="9" t="s">
        <v>57</v>
      </c>
      <c r="G88" s="9" t="s">
        <v>436</v>
      </c>
      <c r="H88" s="18">
        <f>'пр.9,10'!N95</f>
        <v>921.6</v>
      </c>
      <c r="I88" s="18">
        <f>'пр.9,10'!O95</f>
        <v>921.6</v>
      </c>
    </row>
    <row r="89" spans="1:9" ht="15.75" thickBot="1" x14ac:dyDescent="0.3">
      <c r="A89" s="32" t="s">
        <v>547</v>
      </c>
      <c r="B89" s="35" t="s">
        <v>57</v>
      </c>
      <c r="C89" s="9" t="s">
        <v>565</v>
      </c>
      <c r="D89" s="18">
        <f>'пр.9,10'!G96</f>
        <v>259.39999999999998</v>
      </c>
      <c r="E89" s="32" t="s">
        <v>547</v>
      </c>
      <c r="F89" s="9" t="s">
        <v>57</v>
      </c>
      <c r="G89" s="9" t="s">
        <v>565</v>
      </c>
      <c r="H89" s="18">
        <f>'пр.9,10'!N96</f>
        <v>259.39999999999998</v>
      </c>
      <c r="I89" s="18">
        <f>'пр.9,10'!O96</f>
        <v>259.39999999999998</v>
      </c>
    </row>
    <row r="90" spans="1:9" ht="64.5" thickBot="1" x14ac:dyDescent="0.3">
      <c r="A90" s="62" t="s">
        <v>486</v>
      </c>
      <c r="B90" s="35" t="s">
        <v>209</v>
      </c>
      <c r="C90" s="9" t="s">
        <v>565</v>
      </c>
      <c r="D90" s="25">
        <f>'пр.9,10'!G97</f>
        <v>0</v>
      </c>
      <c r="E90" s="62" t="s">
        <v>486</v>
      </c>
      <c r="F90" s="9" t="s">
        <v>209</v>
      </c>
      <c r="G90" s="9" t="s">
        <v>565</v>
      </c>
      <c r="H90" s="25">
        <f>'пр.9,10'!N97</f>
        <v>0</v>
      </c>
      <c r="I90" s="25">
        <f>'пр.9,10'!O97</f>
        <v>0</v>
      </c>
    </row>
    <row r="91" spans="1:9" ht="64.5" thickBot="1" x14ac:dyDescent="0.3">
      <c r="A91" s="62" t="s">
        <v>488</v>
      </c>
      <c r="B91" s="35" t="s">
        <v>209</v>
      </c>
      <c r="C91" s="9" t="s">
        <v>565</v>
      </c>
      <c r="D91" s="25">
        <f>'пр.9,10'!G98</f>
        <v>0</v>
      </c>
      <c r="E91" s="62" t="s">
        <v>488</v>
      </c>
      <c r="F91" s="9" t="s">
        <v>209</v>
      </c>
      <c r="G91" s="9" t="s">
        <v>565</v>
      </c>
      <c r="H91" s="25">
        <f>'пр.9,10'!N98</f>
        <v>0</v>
      </c>
      <c r="I91" s="25">
        <f>'пр.9,10'!O98</f>
        <v>0</v>
      </c>
    </row>
    <row r="92" spans="1:9" ht="15.75" thickBot="1" x14ac:dyDescent="0.3">
      <c r="A92" s="76" t="s">
        <v>54</v>
      </c>
      <c r="B92" s="35" t="s">
        <v>58</v>
      </c>
      <c r="C92" s="9"/>
      <c r="D92" s="18">
        <f>D93</f>
        <v>109.3</v>
      </c>
      <c r="E92" s="76" t="s">
        <v>54</v>
      </c>
      <c r="F92" s="9" t="s">
        <v>58</v>
      </c>
      <c r="G92" s="9"/>
      <c r="H92" s="18">
        <f>H93</f>
        <v>109.3</v>
      </c>
      <c r="I92" s="18">
        <f>I93</f>
        <v>109.3</v>
      </c>
    </row>
    <row r="93" spans="1:9" ht="25.5" thickBot="1" x14ac:dyDescent="0.3">
      <c r="A93" s="6" t="s">
        <v>546</v>
      </c>
      <c r="B93" s="35" t="s">
        <v>58</v>
      </c>
      <c r="C93" s="9" t="s">
        <v>436</v>
      </c>
      <c r="D93" s="18">
        <f>'пр.9,10'!G100</f>
        <v>109.3</v>
      </c>
      <c r="E93" s="6" t="s">
        <v>546</v>
      </c>
      <c r="F93" s="9" t="s">
        <v>58</v>
      </c>
      <c r="G93" s="9" t="s">
        <v>436</v>
      </c>
      <c r="H93" s="18">
        <f>'пр.9,10'!N100</f>
        <v>109.3</v>
      </c>
      <c r="I93" s="18">
        <f>'пр.9,10'!O100</f>
        <v>109.3</v>
      </c>
    </row>
    <row r="94" spans="1:9" ht="26.25" thickBot="1" x14ac:dyDescent="0.3">
      <c r="A94" s="71" t="s">
        <v>805</v>
      </c>
      <c r="B94" s="82" t="s">
        <v>64</v>
      </c>
      <c r="C94" s="72"/>
      <c r="D94" s="73">
        <f>D95</f>
        <v>2017.4</v>
      </c>
      <c r="E94" s="71" t="s">
        <v>805</v>
      </c>
      <c r="F94" s="72" t="s">
        <v>64</v>
      </c>
      <c r="G94" s="72"/>
      <c r="H94" s="73">
        <f>H95</f>
        <v>2017.4</v>
      </c>
      <c r="I94" s="73">
        <f>I95</f>
        <v>2017.4</v>
      </c>
    </row>
    <row r="95" spans="1:9" ht="26.25" thickBot="1" x14ac:dyDescent="0.3">
      <c r="A95" s="79" t="s">
        <v>60</v>
      </c>
      <c r="B95" s="34" t="s">
        <v>65</v>
      </c>
      <c r="C95" s="9"/>
      <c r="D95" s="17">
        <f>D96+D99</f>
        <v>2017.4</v>
      </c>
      <c r="E95" s="79" t="s">
        <v>60</v>
      </c>
      <c r="F95" s="10" t="s">
        <v>65</v>
      </c>
      <c r="G95" s="9"/>
      <c r="H95" s="17">
        <f>H96+H99</f>
        <v>2017.4</v>
      </c>
      <c r="I95" s="17">
        <f>I96+I99</f>
        <v>2017.4</v>
      </c>
    </row>
    <row r="96" spans="1:9" ht="26.25" thickBot="1" x14ac:dyDescent="0.3">
      <c r="A96" s="76" t="s">
        <v>564</v>
      </c>
      <c r="B96" s="35" t="s">
        <v>66</v>
      </c>
      <c r="C96" s="10"/>
      <c r="D96" s="18">
        <f>D98+D97</f>
        <v>1252.2</v>
      </c>
      <c r="E96" s="76" t="s">
        <v>564</v>
      </c>
      <c r="F96" s="9" t="s">
        <v>66</v>
      </c>
      <c r="G96" s="10"/>
      <c r="H96" s="18">
        <f>H97+H98</f>
        <v>1252.2</v>
      </c>
      <c r="I96" s="18">
        <f>I97+I98</f>
        <v>1252.2</v>
      </c>
    </row>
    <row r="97" spans="1:9" ht="24.75" thickBot="1" x14ac:dyDescent="0.3">
      <c r="A97" s="32" t="s">
        <v>546</v>
      </c>
      <c r="B97" s="35" t="s">
        <v>66</v>
      </c>
      <c r="C97" s="9" t="s">
        <v>436</v>
      </c>
      <c r="D97" s="18">
        <f>'пр.9,10'!G41</f>
        <v>38.5</v>
      </c>
      <c r="E97" s="32" t="s">
        <v>546</v>
      </c>
      <c r="F97" s="35" t="s">
        <v>66</v>
      </c>
      <c r="G97" s="9" t="s">
        <v>436</v>
      </c>
      <c r="H97" s="18">
        <f>'пр.9,10'!N41</f>
        <v>38.5</v>
      </c>
      <c r="I97" s="18">
        <f>'пр.9,10'!O41</f>
        <v>38.5</v>
      </c>
    </row>
    <row r="98" spans="1:9" ht="15.75" thickBot="1" x14ac:dyDescent="0.3">
      <c r="A98" s="32" t="s">
        <v>547</v>
      </c>
      <c r="B98" s="35" t="s">
        <v>66</v>
      </c>
      <c r="C98" s="9" t="s">
        <v>565</v>
      </c>
      <c r="D98" s="18">
        <f>'пр.9,10'!G42+'пр.9,10'!G80+'пр.9,10'!G122+'пр.9,10'!G156</f>
        <v>1213.7</v>
      </c>
      <c r="E98" s="32" t="s">
        <v>547</v>
      </c>
      <c r="F98" s="9" t="s">
        <v>66</v>
      </c>
      <c r="G98" s="9" t="s">
        <v>565</v>
      </c>
      <c r="H98" s="18">
        <f>'пр.9,10'!N42+'пр.9,10'!N80+'пр.9,10'!N122+'пр.9,10'!N156</f>
        <v>1213.7</v>
      </c>
      <c r="I98" s="18">
        <f>'пр.9,10'!O42+'пр.9,10'!O80+'пр.9,10'!O122+'пр.9,10'!O156</f>
        <v>1213.7</v>
      </c>
    </row>
    <row r="99" spans="1:9" ht="15.75" thickBot="1" x14ac:dyDescent="0.3">
      <c r="A99" s="76" t="s">
        <v>2</v>
      </c>
      <c r="B99" s="35" t="s">
        <v>67</v>
      </c>
      <c r="C99" s="9"/>
      <c r="D99" s="18">
        <f>D100</f>
        <v>765.2</v>
      </c>
      <c r="E99" s="76" t="s">
        <v>2</v>
      </c>
      <c r="F99" s="9" t="s">
        <v>67</v>
      </c>
      <c r="G99" s="9"/>
      <c r="H99" s="18">
        <f>H100</f>
        <v>765.2</v>
      </c>
      <c r="I99" s="18">
        <f>I100</f>
        <v>765.2</v>
      </c>
    </row>
    <row r="100" spans="1:9" ht="15.75" thickBot="1" x14ac:dyDescent="0.3">
      <c r="A100" s="32" t="s">
        <v>547</v>
      </c>
      <c r="B100" s="35" t="s">
        <v>67</v>
      </c>
      <c r="C100" s="9" t="s">
        <v>565</v>
      </c>
      <c r="D100" s="18">
        <f>'пр.9,10'!G44+'пр.9,10'!G82+'пр.9,10'!G124+'пр.9,10'!G158</f>
        <v>765.2</v>
      </c>
      <c r="E100" s="32" t="s">
        <v>547</v>
      </c>
      <c r="F100" s="9" t="s">
        <v>67</v>
      </c>
      <c r="G100" s="9" t="s">
        <v>565</v>
      </c>
      <c r="H100" s="18">
        <f>'пр.9,10'!N44+'пр.9,10'!N82+'пр.9,10'!N124+'пр.9,10'!N158</f>
        <v>765.2</v>
      </c>
      <c r="I100" s="18">
        <f>'пр.9,10'!O44+'пр.9,10'!O82+'пр.9,10'!O124+'пр.9,10'!O158</f>
        <v>765.2</v>
      </c>
    </row>
    <row r="101" spans="1:9" ht="39" thickBot="1" x14ac:dyDescent="0.3">
      <c r="A101" s="71" t="s">
        <v>806</v>
      </c>
      <c r="B101" s="82" t="s">
        <v>68</v>
      </c>
      <c r="C101" s="72"/>
      <c r="D101" s="73">
        <f>D102</f>
        <v>36</v>
      </c>
      <c r="E101" s="71" t="s">
        <v>806</v>
      </c>
      <c r="F101" s="72" t="s">
        <v>68</v>
      </c>
      <c r="G101" s="72"/>
      <c r="H101" s="73">
        <f>H102</f>
        <v>36</v>
      </c>
      <c r="I101" s="73">
        <f>I102</f>
        <v>36</v>
      </c>
    </row>
    <row r="102" spans="1:9" ht="26.25" thickBot="1" x14ac:dyDescent="0.3">
      <c r="A102" s="79" t="s">
        <v>61</v>
      </c>
      <c r="B102" s="34" t="s">
        <v>69</v>
      </c>
      <c r="C102" s="10"/>
      <c r="D102" s="17">
        <f>D104</f>
        <v>36</v>
      </c>
      <c r="E102" s="79" t="s">
        <v>61</v>
      </c>
      <c r="F102" s="10" t="s">
        <v>69</v>
      </c>
      <c r="G102" s="10"/>
      <c r="H102" s="17">
        <f>H104</f>
        <v>36</v>
      </c>
      <c r="I102" s="17">
        <f>I104</f>
        <v>36</v>
      </c>
    </row>
    <row r="103" spans="1:9" ht="39" thickBot="1" x14ac:dyDescent="0.3">
      <c r="A103" s="76" t="s">
        <v>62</v>
      </c>
      <c r="B103" s="35" t="s">
        <v>70</v>
      </c>
      <c r="C103" s="9"/>
      <c r="D103" s="18">
        <f>D104</f>
        <v>36</v>
      </c>
      <c r="E103" s="76" t="s">
        <v>62</v>
      </c>
      <c r="F103" s="9" t="s">
        <v>70</v>
      </c>
      <c r="G103" s="9"/>
      <c r="H103" s="18">
        <f>H104</f>
        <v>36</v>
      </c>
      <c r="I103" s="18">
        <f>I104</f>
        <v>36</v>
      </c>
    </row>
    <row r="104" spans="1:9" ht="15.75" thickBot="1" x14ac:dyDescent="0.3">
      <c r="A104" s="32" t="s">
        <v>547</v>
      </c>
      <c r="B104" s="35" t="s">
        <v>70</v>
      </c>
      <c r="C104" s="9" t="s">
        <v>565</v>
      </c>
      <c r="D104" s="18">
        <f>'пр.9,10'!G162+'пр.9,10'!G128+'пр.9,10'!G86+'пр.9,10'!G48</f>
        <v>36</v>
      </c>
      <c r="E104" s="32" t="s">
        <v>547</v>
      </c>
      <c r="F104" s="9" t="s">
        <v>70</v>
      </c>
      <c r="G104" s="9" t="s">
        <v>565</v>
      </c>
      <c r="H104" s="18">
        <f>'пр.9,10'!N48+'пр.9,10'!N86+'пр.9,10'!N128+'пр.9,10'!N162</f>
        <v>36</v>
      </c>
      <c r="I104" s="18">
        <f>'пр.9,10'!O48+'пр.9,10'!O86+'пр.9,10'!O128+'пр.9,10'!O162</f>
        <v>36</v>
      </c>
    </row>
    <row r="105" spans="1:9" ht="39.75" thickBot="1" x14ac:dyDescent="0.3">
      <c r="A105" s="84" t="s">
        <v>807</v>
      </c>
      <c r="B105" s="82" t="s">
        <v>71</v>
      </c>
      <c r="C105" s="78"/>
      <c r="D105" s="73">
        <f>D106</f>
        <v>1078</v>
      </c>
      <c r="E105" s="84" t="s">
        <v>807</v>
      </c>
      <c r="F105" s="72" t="s">
        <v>71</v>
      </c>
      <c r="G105" s="78"/>
      <c r="H105" s="73">
        <f>H106</f>
        <v>1078</v>
      </c>
      <c r="I105" s="73">
        <f>I106</f>
        <v>1078</v>
      </c>
    </row>
    <row r="106" spans="1:9" ht="26.25" thickBot="1" x14ac:dyDescent="0.3">
      <c r="A106" s="79" t="s">
        <v>63</v>
      </c>
      <c r="B106" s="34" t="s">
        <v>72</v>
      </c>
      <c r="C106" s="10"/>
      <c r="D106" s="17">
        <f>D108</f>
        <v>1078</v>
      </c>
      <c r="E106" s="79" t="s">
        <v>63</v>
      </c>
      <c r="F106" s="10" t="s">
        <v>72</v>
      </c>
      <c r="G106" s="10"/>
      <c r="H106" s="17">
        <f>H108</f>
        <v>1078</v>
      </c>
      <c r="I106" s="17">
        <f>I108</f>
        <v>1078</v>
      </c>
    </row>
    <row r="107" spans="1:9" ht="15.75" thickBot="1" x14ac:dyDescent="0.3">
      <c r="A107" s="76" t="s">
        <v>2</v>
      </c>
      <c r="B107" s="35" t="s">
        <v>73</v>
      </c>
      <c r="C107" s="10"/>
      <c r="D107" s="18">
        <f>D108</f>
        <v>1078</v>
      </c>
      <c r="E107" s="76" t="s">
        <v>2</v>
      </c>
      <c r="F107" s="9" t="s">
        <v>73</v>
      </c>
      <c r="G107" s="10"/>
      <c r="H107" s="18">
        <f>H108</f>
        <v>1078</v>
      </c>
      <c r="I107" s="18">
        <f>I108</f>
        <v>1078</v>
      </c>
    </row>
    <row r="108" spans="1:9" ht="15.75" thickBot="1" x14ac:dyDescent="0.3">
      <c r="A108" s="32" t="s">
        <v>547</v>
      </c>
      <c r="B108" s="35" t="s">
        <v>73</v>
      </c>
      <c r="C108" s="9" t="s">
        <v>565</v>
      </c>
      <c r="D108" s="18">
        <f>'пр.9,10'!G52+'пр.9,10'!G90</f>
        <v>1078</v>
      </c>
      <c r="E108" s="32" t="s">
        <v>547</v>
      </c>
      <c r="F108" s="9" t="s">
        <v>73</v>
      </c>
      <c r="G108" s="9" t="s">
        <v>565</v>
      </c>
      <c r="H108" s="18">
        <f>'пр.9,10'!N90+'пр.9,10'!N52</f>
        <v>1078</v>
      </c>
      <c r="I108" s="18">
        <f>'пр.9,10'!O90+'пр.9,10'!O52</f>
        <v>1078</v>
      </c>
    </row>
    <row r="109" spans="1:9" ht="39" thickBot="1" x14ac:dyDescent="0.3">
      <c r="A109" s="85" t="s">
        <v>74</v>
      </c>
      <c r="B109" s="282" t="s">
        <v>77</v>
      </c>
      <c r="C109" s="69"/>
      <c r="D109" s="70">
        <f>D110+D123+D140+D152+D164+D170</f>
        <v>43788.1</v>
      </c>
      <c r="E109" s="85" t="s">
        <v>74</v>
      </c>
      <c r="F109" s="69" t="s">
        <v>77</v>
      </c>
      <c r="G109" s="69"/>
      <c r="H109" s="70">
        <f>H110+H123+H140+H152+H164+H170</f>
        <v>36545.899999999994</v>
      </c>
      <c r="I109" s="70">
        <f>I110+I123+I140+I152+I164+I170</f>
        <v>36061.800000000003</v>
      </c>
    </row>
    <row r="110" spans="1:9" ht="26.25" thickBot="1" x14ac:dyDescent="0.3">
      <c r="A110" s="86" t="s">
        <v>809</v>
      </c>
      <c r="B110" s="82" t="s">
        <v>78</v>
      </c>
      <c r="C110" s="72"/>
      <c r="D110" s="73">
        <f>D111</f>
        <v>12842.199999999999</v>
      </c>
      <c r="E110" s="86" t="s">
        <v>809</v>
      </c>
      <c r="F110" s="72" t="s">
        <v>78</v>
      </c>
      <c r="G110" s="72"/>
      <c r="H110" s="73">
        <f>H111</f>
        <v>10856.099999999999</v>
      </c>
      <c r="I110" s="73">
        <f>I111</f>
        <v>10540</v>
      </c>
    </row>
    <row r="111" spans="1:9" ht="26.25" thickBot="1" x14ac:dyDescent="0.3">
      <c r="A111" s="79" t="s">
        <v>75</v>
      </c>
      <c r="B111" s="34" t="s">
        <v>79</v>
      </c>
      <c r="C111" s="9"/>
      <c r="D111" s="17">
        <f>D112+D114+D117+D119+D121</f>
        <v>12842.199999999999</v>
      </c>
      <c r="E111" s="79" t="s">
        <v>75</v>
      </c>
      <c r="F111" s="10" t="s">
        <v>79</v>
      </c>
      <c r="G111" s="9"/>
      <c r="H111" s="17">
        <f>H112+H114+H117+H119+H121</f>
        <v>10856.099999999999</v>
      </c>
      <c r="I111" s="17">
        <f>I112+I114+I117+I119+I121</f>
        <v>10540</v>
      </c>
    </row>
    <row r="112" spans="1:9" ht="15.75" thickBot="1" x14ac:dyDescent="0.3">
      <c r="A112" s="75" t="s">
        <v>563</v>
      </c>
      <c r="B112" s="35" t="s">
        <v>80</v>
      </c>
      <c r="C112" s="9"/>
      <c r="D112" s="18">
        <f>D113</f>
        <v>9948.2999999999993</v>
      </c>
      <c r="E112" s="75" t="s">
        <v>563</v>
      </c>
      <c r="F112" s="9" t="s">
        <v>80</v>
      </c>
      <c r="G112" s="9"/>
      <c r="H112" s="18">
        <f>H113</f>
        <v>8843.9</v>
      </c>
      <c r="I112" s="18">
        <f>I113</f>
        <v>8803.4</v>
      </c>
    </row>
    <row r="113" spans="1:9" ht="25.5" thickBot="1" x14ac:dyDescent="0.3">
      <c r="A113" s="6" t="s">
        <v>546</v>
      </c>
      <c r="B113" s="35" t="s">
        <v>80</v>
      </c>
      <c r="C113" s="9" t="s">
        <v>436</v>
      </c>
      <c r="D113" s="18">
        <f>'пр.9,10'!G521</f>
        <v>9948.2999999999993</v>
      </c>
      <c r="E113" s="6" t="s">
        <v>546</v>
      </c>
      <c r="F113" s="9" t="s">
        <v>80</v>
      </c>
      <c r="G113" s="9" t="s">
        <v>436</v>
      </c>
      <c r="H113" s="18">
        <f>'пр.9,10'!N521</f>
        <v>8843.9</v>
      </c>
      <c r="I113" s="18">
        <f>'пр.9,10'!O521</f>
        <v>8803.4</v>
      </c>
    </row>
    <row r="114" spans="1:9" ht="26.25" thickBot="1" x14ac:dyDescent="0.3">
      <c r="A114" s="76" t="s">
        <v>564</v>
      </c>
      <c r="B114" s="35" t="s">
        <v>81</v>
      </c>
      <c r="C114" s="10"/>
      <c r="D114" s="18">
        <f>D115+D116</f>
        <v>1455.9</v>
      </c>
      <c r="E114" s="76" t="s">
        <v>564</v>
      </c>
      <c r="F114" s="9" t="s">
        <v>81</v>
      </c>
      <c r="G114" s="10"/>
      <c r="H114" s="18">
        <f>H115+H116</f>
        <v>995.30000000000007</v>
      </c>
      <c r="I114" s="18">
        <f>I115+I116</f>
        <v>1018.9999999999999</v>
      </c>
    </row>
    <row r="115" spans="1:9" ht="15.75" thickBot="1" x14ac:dyDescent="0.3">
      <c r="A115" s="32" t="s">
        <v>547</v>
      </c>
      <c r="B115" s="35" t="s">
        <v>81</v>
      </c>
      <c r="C115" s="9" t="s">
        <v>565</v>
      </c>
      <c r="D115" s="18">
        <f>'пр.9,10'!G523</f>
        <v>1443.9</v>
      </c>
      <c r="E115" s="32" t="s">
        <v>547</v>
      </c>
      <c r="F115" s="9" t="s">
        <v>81</v>
      </c>
      <c r="G115" s="9" t="s">
        <v>565</v>
      </c>
      <c r="H115" s="18">
        <f>'пр.9,10'!N523</f>
        <v>977.90000000000009</v>
      </c>
      <c r="I115" s="18">
        <f>'пр.9,10'!O523</f>
        <v>1004.5999999999999</v>
      </c>
    </row>
    <row r="116" spans="1:9" ht="15.75" thickBot="1" x14ac:dyDescent="0.3">
      <c r="A116" s="37" t="s">
        <v>548</v>
      </c>
      <c r="B116" s="35" t="s">
        <v>81</v>
      </c>
      <c r="C116" s="9" t="s">
        <v>435</v>
      </c>
      <c r="D116" s="18">
        <f>'пр.9,10'!G524</f>
        <v>12</v>
      </c>
      <c r="E116" s="37" t="s">
        <v>548</v>
      </c>
      <c r="F116" s="9" t="s">
        <v>81</v>
      </c>
      <c r="G116" s="9" t="s">
        <v>435</v>
      </c>
      <c r="H116" s="18">
        <f>'пр.9,10'!N524</f>
        <v>17.399999999999999</v>
      </c>
      <c r="I116" s="18">
        <f>'пр.9,10'!O524</f>
        <v>14.4</v>
      </c>
    </row>
    <row r="117" spans="1:9" ht="26.25" thickBot="1" x14ac:dyDescent="0.3">
      <c r="A117" s="76" t="s">
        <v>0</v>
      </c>
      <c r="B117" s="35" t="s">
        <v>82</v>
      </c>
      <c r="C117" s="9"/>
      <c r="D117" s="18">
        <f>D118</f>
        <v>20</v>
      </c>
      <c r="E117" s="76" t="s">
        <v>0</v>
      </c>
      <c r="F117" s="9" t="s">
        <v>82</v>
      </c>
      <c r="G117" s="9"/>
      <c r="H117" s="18">
        <f>H118</f>
        <v>14.1</v>
      </c>
      <c r="I117" s="18">
        <f>I118</f>
        <v>16.100000000000001</v>
      </c>
    </row>
    <row r="118" spans="1:9" ht="15.75" thickBot="1" x14ac:dyDescent="0.3">
      <c r="A118" s="32" t="s">
        <v>547</v>
      </c>
      <c r="B118" s="35" t="s">
        <v>82</v>
      </c>
      <c r="C118" s="9" t="s">
        <v>565</v>
      </c>
      <c r="D118" s="18">
        <f>'пр.9,10'!G526</f>
        <v>20</v>
      </c>
      <c r="E118" s="32" t="s">
        <v>547</v>
      </c>
      <c r="F118" s="9" t="s">
        <v>82</v>
      </c>
      <c r="G118" s="9" t="s">
        <v>565</v>
      </c>
      <c r="H118" s="18">
        <f>'пр.9,10'!N526</f>
        <v>14.1</v>
      </c>
      <c r="I118" s="18">
        <f>'пр.9,10'!O526</f>
        <v>16.100000000000001</v>
      </c>
    </row>
    <row r="119" spans="1:9" ht="15.75" thickBot="1" x14ac:dyDescent="0.3">
      <c r="A119" s="77" t="s">
        <v>2</v>
      </c>
      <c r="B119" s="35" t="s">
        <v>83</v>
      </c>
      <c r="C119" s="10"/>
      <c r="D119" s="18">
        <f>D120</f>
        <v>918</v>
      </c>
      <c r="E119" s="77" t="s">
        <v>2</v>
      </c>
      <c r="F119" s="9" t="s">
        <v>83</v>
      </c>
      <c r="G119" s="10"/>
      <c r="H119" s="18">
        <f>H120</f>
        <v>549.40000000000009</v>
      </c>
      <c r="I119" s="18">
        <f>I120</f>
        <v>208.89999999999998</v>
      </c>
    </row>
    <row r="120" spans="1:9" ht="15.75" thickBot="1" x14ac:dyDescent="0.3">
      <c r="A120" s="32" t="s">
        <v>547</v>
      </c>
      <c r="B120" s="35" t="s">
        <v>83</v>
      </c>
      <c r="C120" s="9" t="s">
        <v>565</v>
      </c>
      <c r="D120" s="18">
        <f>'пр.9,10'!G528</f>
        <v>918</v>
      </c>
      <c r="E120" s="32" t="s">
        <v>547</v>
      </c>
      <c r="F120" s="9" t="s">
        <v>83</v>
      </c>
      <c r="G120" s="9" t="s">
        <v>565</v>
      </c>
      <c r="H120" s="18">
        <f>'пр.9,10'!N528</f>
        <v>549.40000000000009</v>
      </c>
      <c r="I120" s="18">
        <f>'пр.9,10'!O528</f>
        <v>208.89999999999998</v>
      </c>
    </row>
    <row r="121" spans="1:9" ht="15.75" thickBot="1" x14ac:dyDescent="0.3">
      <c r="A121" s="87" t="s">
        <v>76</v>
      </c>
      <c r="B121" s="35" t="s">
        <v>84</v>
      </c>
      <c r="C121" s="9"/>
      <c r="D121" s="18">
        <f>D122</f>
        <v>500</v>
      </c>
      <c r="E121" s="87" t="s">
        <v>76</v>
      </c>
      <c r="F121" s="9" t="s">
        <v>84</v>
      </c>
      <c r="G121" s="9"/>
      <c r="H121" s="18">
        <f>H122</f>
        <v>453.4</v>
      </c>
      <c r="I121" s="18">
        <f>I122</f>
        <v>492.6</v>
      </c>
    </row>
    <row r="122" spans="1:9" ht="15.75" thickBot="1" x14ac:dyDescent="0.3">
      <c r="A122" s="32" t="s">
        <v>547</v>
      </c>
      <c r="B122" s="35" t="s">
        <v>84</v>
      </c>
      <c r="C122" s="9" t="s">
        <v>565</v>
      </c>
      <c r="D122" s="18">
        <f>'пр.9,10'!G530</f>
        <v>500</v>
      </c>
      <c r="E122" s="32" t="s">
        <v>547</v>
      </c>
      <c r="F122" s="9" t="s">
        <v>84</v>
      </c>
      <c r="G122" s="9" t="s">
        <v>565</v>
      </c>
      <c r="H122" s="18">
        <f>'пр.9,10'!N530</f>
        <v>453.4</v>
      </c>
      <c r="I122" s="18">
        <f>'пр.9,10'!O530</f>
        <v>492.6</v>
      </c>
    </row>
    <row r="123" spans="1:9" ht="39.75" thickBot="1" x14ac:dyDescent="0.3">
      <c r="A123" s="89" t="s">
        <v>85</v>
      </c>
      <c r="B123" s="82" t="s">
        <v>89</v>
      </c>
      <c r="C123" s="72"/>
      <c r="D123" s="73">
        <f>D124</f>
        <v>12608.8</v>
      </c>
      <c r="E123" s="89" t="s">
        <v>85</v>
      </c>
      <c r="F123" s="72" t="s">
        <v>89</v>
      </c>
      <c r="G123" s="72"/>
      <c r="H123" s="73">
        <f>H124</f>
        <v>9883.3000000000011</v>
      </c>
      <c r="I123" s="73">
        <f>I124</f>
        <v>10097.4</v>
      </c>
    </row>
    <row r="124" spans="1:9" ht="26.25" thickBot="1" x14ac:dyDescent="0.3">
      <c r="A124" s="74" t="s">
        <v>86</v>
      </c>
      <c r="B124" s="34" t="s">
        <v>90</v>
      </c>
      <c r="C124" s="9"/>
      <c r="D124" s="17">
        <f>D125+D127+D130+D132+D134+D136+D138</f>
        <v>12608.8</v>
      </c>
      <c r="E124" s="74" t="s">
        <v>86</v>
      </c>
      <c r="F124" s="10" t="s">
        <v>90</v>
      </c>
      <c r="G124" s="9"/>
      <c r="H124" s="17">
        <f>H125+H127+H130+H132+H134+H136+H138</f>
        <v>9883.3000000000011</v>
      </c>
      <c r="I124" s="17">
        <f>I125+I127+I130+I132+I134+I136+I138</f>
        <v>10097.4</v>
      </c>
    </row>
    <row r="125" spans="1:9" ht="15.75" thickBot="1" x14ac:dyDescent="0.3">
      <c r="A125" s="75" t="s">
        <v>563</v>
      </c>
      <c r="B125" s="35" t="s">
        <v>91</v>
      </c>
      <c r="C125" s="9"/>
      <c r="D125" s="18">
        <f>D126</f>
        <v>10098.9</v>
      </c>
      <c r="E125" s="75" t="s">
        <v>563</v>
      </c>
      <c r="F125" s="9" t="s">
        <v>91</v>
      </c>
      <c r="G125" s="9"/>
      <c r="H125" s="18">
        <f>H126</f>
        <v>8213.6</v>
      </c>
      <c r="I125" s="18">
        <f>I126</f>
        <v>8303.9</v>
      </c>
    </row>
    <row r="126" spans="1:9" ht="25.5" thickBot="1" x14ac:dyDescent="0.3">
      <c r="A126" s="6" t="s">
        <v>546</v>
      </c>
      <c r="B126" s="35" t="s">
        <v>91</v>
      </c>
      <c r="C126" s="9" t="s">
        <v>436</v>
      </c>
      <c r="D126" s="18">
        <f>'пр.9,10'!G534</f>
        <v>10098.9</v>
      </c>
      <c r="E126" s="6" t="s">
        <v>546</v>
      </c>
      <c r="F126" s="9" t="s">
        <v>91</v>
      </c>
      <c r="G126" s="9" t="s">
        <v>436</v>
      </c>
      <c r="H126" s="18">
        <f>'пр.9,10'!N534</f>
        <v>8213.6</v>
      </c>
      <c r="I126" s="18">
        <f>'пр.9,10'!O534</f>
        <v>8303.9</v>
      </c>
    </row>
    <row r="127" spans="1:9" ht="26.25" thickBot="1" x14ac:dyDescent="0.3">
      <c r="A127" s="76" t="s">
        <v>564</v>
      </c>
      <c r="B127" s="35" t="s">
        <v>92</v>
      </c>
      <c r="C127" s="9"/>
      <c r="D127" s="18">
        <f>D128+D129</f>
        <v>1459.9</v>
      </c>
      <c r="E127" s="76" t="s">
        <v>564</v>
      </c>
      <c r="F127" s="9" t="s">
        <v>92</v>
      </c>
      <c r="G127" s="9"/>
      <c r="H127" s="18">
        <f>H128+H129</f>
        <v>969.59999999999991</v>
      </c>
      <c r="I127" s="18">
        <f>I128+I129</f>
        <v>1030.1000000000001</v>
      </c>
    </row>
    <row r="128" spans="1:9" ht="15.75" thickBot="1" x14ac:dyDescent="0.3">
      <c r="A128" s="32" t="s">
        <v>547</v>
      </c>
      <c r="B128" s="35" t="s">
        <v>92</v>
      </c>
      <c r="C128" s="9" t="s">
        <v>565</v>
      </c>
      <c r="D128" s="18">
        <f>'пр.9,10'!G536</f>
        <v>1444.9</v>
      </c>
      <c r="E128" s="32" t="s">
        <v>547</v>
      </c>
      <c r="F128" s="9" t="s">
        <v>92</v>
      </c>
      <c r="G128" s="9" t="s">
        <v>565</v>
      </c>
      <c r="H128" s="18">
        <f>'пр.9,10'!N536</f>
        <v>940.8</v>
      </c>
      <c r="I128" s="18">
        <f>'пр.9,10'!O536</f>
        <v>1001.7</v>
      </c>
    </row>
    <row r="129" spans="1:9" ht="15.75" thickBot="1" x14ac:dyDescent="0.3">
      <c r="A129" s="37" t="s">
        <v>548</v>
      </c>
      <c r="B129" s="35" t="s">
        <v>92</v>
      </c>
      <c r="C129" s="9" t="s">
        <v>435</v>
      </c>
      <c r="D129" s="18">
        <f>'пр.9,10'!G537</f>
        <v>15</v>
      </c>
      <c r="E129" s="37" t="s">
        <v>548</v>
      </c>
      <c r="F129" s="9" t="s">
        <v>92</v>
      </c>
      <c r="G129" s="9" t="s">
        <v>435</v>
      </c>
      <c r="H129" s="18">
        <f>'пр.9,10'!N537</f>
        <v>28.8</v>
      </c>
      <c r="I129" s="18">
        <f>'пр.9,10'!O537</f>
        <v>28.4</v>
      </c>
    </row>
    <row r="130" spans="1:9" ht="26.25" thickBot="1" x14ac:dyDescent="0.3">
      <c r="A130" s="76" t="s">
        <v>0</v>
      </c>
      <c r="B130" s="35" t="s">
        <v>93</v>
      </c>
      <c r="C130" s="9"/>
      <c r="D130" s="18">
        <f>D131</f>
        <v>10</v>
      </c>
      <c r="E130" s="76" t="s">
        <v>0</v>
      </c>
      <c r="F130" s="9" t="s">
        <v>93</v>
      </c>
      <c r="G130" s="9"/>
      <c r="H130" s="18">
        <f>H131</f>
        <v>10</v>
      </c>
      <c r="I130" s="18">
        <f>I131</f>
        <v>15.8</v>
      </c>
    </row>
    <row r="131" spans="1:9" ht="15.75" thickBot="1" x14ac:dyDescent="0.3">
      <c r="A131" s="32" t="s">
        <v>547</v>
      </c>
      <c r="B131" s="35" t="s">
        <v>93</v>
      </c>
      <c r="C131" s="9" t="s">
        <v>565</v>
      </c>
      <c r="D131" s="18">
        <f>'пр.9,10'!G539</f>
        <v>10</v>
      </c>
      <c r="E131" s="32" t="s">
        <v>547</v>
      </c>
      <c r="F131" s="9" t="s">
        <v>93</v>
      </c>
      <c r="G131" s="9" t="s">
        <v>565</v>
      </c>
      <c r="H131" s="18">
        <f>'пр.9,10'!N539</f>
        <v>10</v>
      </c>
      <c r="I131" s="18">
        <f>'пр.9,10'!O539</f>
        <v>15.8</v>
      </c>
    </row>
    <row r="132" spans="1:9" ht="15.75" thickBot="1" x14ac:dyDescent="0.3">
      <c r="A132" s="77" t="s">
        <v>2</v>
      </c>
      <c r="B132" s="35" t="s">
        <v>94</v>
      </c>
      <c r="C132" s="9"/>
      <c r="D132" s="18">
        <f>D133</f>
        <v>900</v>
      </c>
      <c r="E132" s="77" t="s">
        <v>2</v>
      </c>
      <c r="F132" s="9" t="s">
        <v>94</v>
      </c>
      <c r="G132" s="9"/>
      <c r="H132" s="18">
        <f>H133</f>
        <v>493.1</v>
      </c>
      <c r="I132" s="18">
        <f>I133</f>
        <v>540</v>
      </c>
    </row>
    <row r="133" spans="1:9" ht="15.75" thickBot="1" x14ac:dyDescent="0.3">
      <c r="A133" s="32" t="s">
        <v>547</v>
      </c>
      <c r="B133" s="35" t="s">
        <v>94</v>
      </c>
      <c r="C133" s="9" t="s">
        <v>565</v>
      </c>
      <c r="D133" s="18">
        <f>'пр.9,10'!G541</f>
        <v>900</v>
      </c>
      <c r="E133" s="32" t="s">
        <v>547</v>
      </c>
      <c r="F133" s="9" t="s">
        <v>94</v>
      </c>
      <c r="G133" s="9" t="s">
        <v>565</v>
      </c>
      <c r="H133" s="18">
        <f>'пр.9,10'!N541</f>
        <v>493.1</v>
      </c>
      <c r="I133" s="18">
        <f>'пр.9,10'!O541</f>
        <v>540</v>
      </c>
    </row>
    <row r="134" spans="1:9" ht="15.75" thickBot="1" x14ac:dyDescent="0.3">
      <c r="A134" s="87" t="s">
        <v>76</v>
      </c>
      <c r="B134" s="35" t="s">
        <v>95</v>
      </c>
      <c r="C134" s="9"/>
      <c r="D134" s="18">
        <f>D135</f>
        <v>140</v>
      </c>
      <c r="E134" s="87" t="s">
        <v>76</v>
      </c>
      <c r="F134" s="9" t="s">
        <v>95</v>
      </c>
      <c r="G134" s="9"/>
      <c r="H134" s="18">
        <f>H135</f>
        <v>197</v>
      </c>
      <c r="I134" s="18">
        <f>I135</f>
        <v>207.6</v>
      </c>
    </row>
    <row r="135" spans="1:9" ht="15.75" thickBot="1" x14ac:dyDescent="0.3">
      <c r="A135" s="32" t="s">
        <v>547</v>
      </c>
      <c r="B135" s="35" t="s">
        <v>95</v>
      </c>
      <c r="C135" s="9" t="s">
        <v>565</v>
      </c>
      <c r="D135" s="18">
        <f>'пр.9,10'!G543</f>
        <v>140</v>
      </c>
      <c r="E135" s="32" t="s">
        <v>547</v>
      </c>
      <c r="F135" s="9" t="s">
        <v>95</v>
      </c>
      <c r="G135" s="9" t="s">
        <v>565</v>
      </c>
      <c r="H135" s="18">
        <f>'пр.9,10'!N543</f>
        <v>197</v>
      </c>
      <c r="I135" s="18">
        <f>'пр.9,10'!O543</f>
        <v>207.6</v>
      </c>
    </row>
    <row r="136" spans="1:9" ht="26.25" thickBot="1" x14ac:dyDescent="0.3">
      <c r="A136" s="76" t="s">
        <v>87</v>
      </c>
      <c r="B136" s="35" t="s">
        <v>491</v>
      </c>
      <c r="C136" s="9"/>
      <c r="D136" s="18">
        <f>D137</f>
        <v>0</v>
      </c>
      <c r="E136" s="76" t="s">
        <v>87</v>
      </c>
      <c r="F136" s="9" t="s">
        <v>491</v>
      </c>
      <c r="G136" s="9"/>
      <c r="H136" s="18">
        <f>H137</f>
        <v>0</v>
      </c>
      <c r="I136" s="18">
        <f>I137</f>
        <v>0</v>
      </c>
    </row>
    <row r="137" spans="1:9" ht="15.75" thickBot="1" x14ac:dyDescent="0.3">
      <c r="A137" s="32" t="s">
        <v>547</v>
      </c>
      <c r="B137" s="35" t="s">
        <v>491</v>
      </c>
      <c r="C137" s="9" t="s">
        <v>565</v>
      </c>
      <c r="D137" s="18">
        <f>'пр.9,10'!G545</f>
        <v>0</v>
      </c>
      <c r="E137" s="32" t="s">
        <v>547</v>
      </c>
      <c r="F137" s="9" t="s">
        <v>491</v>
      </c>
      <c r="G137" s="9" t="s">
        <v>565</v>
      </c>
      <c r="H137" s="18">
        <f>'пр.9,10'!N545</f>
        <v>0</v>
      </c>
      <c r="I137" s="18">
        <f>'пр.9,10'!O545</f>
        <v>0</v>
      </c>
    </row>
    <row r="138" spans="1:9" ht="26.25" thickBot="1" x14ac:dyDescent="0.3">
      <c r="A138" s="76" t="s">
        <v>88</v>
      </c>
      <c r="B138" s="35" t="s">
        <v>491</v>
      </c>
      <c r="C138" s="9"/>
      <c r="D138" s="18">
        <f>D139</f>
        <v>0</v>
      </c>
      <c r="E138" s="76" t="s">
        <v>88</v>
      </c>
      <c r="F138" s="9" t="s">
        <v>491</v>
      </c>
      <c r="G138" s="9"/>
      <c r="H138" s="18">
        <f>H139</f>
        <v>0</v>
      </c>
      <c r="I138" s="18">
        <f>I139</f>
        <v>0</v>
      </c>
    </row>
    <row r="139" spans="1:9" ht="15.75" thickBot="1" x14ac:dyDescent="0.3">
      <c r="A139" s="32" t="s">
        <v>547</v>
      </c>
      <c r="B139" s="35" t="s">
        <v>491</v>
      </c>
      <c r="C139" s="9" t="s">
        <v>565</v>
      </c>
      <c r="D139" s="18">
        <f>'пр.9,10'!G547</f>
        <v>0</v>
      </c>
      <c r="E139" s="32" t="s">
        <v>547</v>
      </c>
      <c r="F139" s="9" t="s">
        <v>491</v>
      </c>
      <c r="G139" s="9" t="s">
        <v>565</v>
      </c>
      <c r="H139" s="18">
        <f>'пр.9,10'!N547</f>
        <v>0</v>
      </c>
      <c r="I139" s="18">
        <f>'пр.9,10'!O547</f>
        <v>0</v>
      </c>
    </row>
    <row r="140" spans="1:9" ht="39.75" thickBot="1" x14ac:dyDescent="0.3">
      <c r="A140" s="89" t="s">
        <v>813</v>
      </c>
      <c r="B140" s="82" t="s">
        <v>97</v>
      </c>
      <c r="C140" s="72"/>
      <c r="D140" s="73">
        <f>D141</f>
        <v>3391.4</v>
      </c>
      <c r="E140" s="89" t="s">
        <v>813</v>
      </c>
      <c r="F140" s="72" t="s">
        <v>97</v>
      </c>
      <c r="G140" s="72"/>
      <c r="H140" s="73">
        <f>H141</f>
        <v>2898.1</v>
      </c>
      <c r="I140" s="73">
        <f>I141</f>
        <v>3116.9</v>
      </c>
    </row>
    <row r="141" spans="1:9" ht="19.149999999999999" customHeight="1" thickBot="1" x14ac:dyDescent="0.3">
      <c r="A141" s="74" t="s">
        <v>96</v>
      </c>
      <c r="B141" s="34" t="s">
        <v>98</v>
      </c>
      <c r="C141" s="9"/>
      <c r="D141" s="17">
        <f>D142+D145+D148+D150</f>
        <v>3391.4</v>
      </c>
      <c r="E141" s="74" t="s">
        <v>96</v>
      </c>
      <c r="F141" s="10" t="s">
        <v>98</v>
      </c>
      <c r="G141" s="9"/>
      <c r="H141" s="17">
        <f>H142+H145+H148+H150</f>
        <v>2898.1</v>
      </c>
      <c r="I141" s="17">
        <f>I142+I145+I148+I150</f>
        <v>3116.9</v>
      </c>
    </row>
    <row r="142" spans="1:9" ht="15.75" thickBot="1" x14ac:dyDescent="0.3">
      <c r="A142" s="75" t="s">
        <v>563</v>
      </c>
      <c r="B142" s="35" t="s">
        <v>99</v>
      </c>
      <c r="C142" s="9"/>
      <c r="D142" s="18">
        <f>D143+D144</f>
        <v>3042</v>
      </c>
      <c r="E142" s="75" t="s">
        <v>563</v>
      </c>
      <c r="F142" s="9" t="s">
        <v>99</v>
      </c>
      <c r="G142" s="9"/>
      <c r="H142" s="18">
        <f>H143+H144</f>
        <v>2429.4</v>
      </c>
      <c r="I142" s="18">
        <f>I143+I144</f>
        <v>2714.3</v>
      </c>
    </row>
    <row r="143" spans="1:9" ht="25.5" thickBot="1" x14ac:dyDescent="0.3">
      <c r="A143" s="6" t="s">
        <v>546</v>
      </c>
      <c r="B143" s="35" t="s">
        <v>99</v>
      </c>
      <c r="C143" s="9" t="s">
        <v>436</v>
      </c>
      <c r="D143" s="18">
        <f>'пр.9,10'!G562</f>
        <v>3042</v>
      </c>
      <c r="E143" s="6" t="s">
        <v>546</v>
      </c>
      <c r="F143" s="9" t="s">
        <v>99</v>
      </c>
      <c r="G143" s="9" t="s">
        <v>436</v>
      </c>
      <c r="H143" s="18">
        <f>'пр.9,10'!N562</f>
        <v>2429.4</v>
      </c>
      <c r="I143" s="18">
        <f>'пр.9,10'!O562</f>
        <v>2714.3</v>
      </c>
    </row>
    <row r="144" spans="1:9" ht="15.75" thickBot="1" x14ac:dyDescent="0.3">
      <c r="A144" s="193" t="s">
        <v>555</v>
      </c>
      <c r="B144" s="35" t="s">
        <v>99</v>
      </c>
      <c r="C144" s="9" t="s">
        <v>336</v>
      </c>
      <c r="D144" s="18">
        <f>'пр.9,10'!G563</f>
        <v>0</v>
      </c>
      <c r="E144" s="193" t="s">
        <v>555</v>
      </c>
      <c r="F144" s="9" t="s">
        <v>99</v>
      </c>
      <c r="G144" s="9" t="s">
        <v>336</v>
      </c>
      <c r="H144" s="18">
        <f>'пр.9,10'!N563</f>
        <v>0</v>
      </c>
      <c r="I144" s="18">
        <f>'пр.9,10'!O563</f>
        <v>0</v>
      </c>
    </row>
    <row r="145" spans="1:9" ht="26.25" thickBot="1" x14ac:dyDescent="0.3">
      <c r="A145" s="76" t="s">
        <v>564</v>
      </c>
      <c r="B145" s="35" t="s">
        <v>100</v>
      </c>
      <c r="C145" s="9"/>
      <c r="D145" s="18">
        <f>D146+D147</f>
        <v>259.39999999999998</v>
      </c>
      <c r="E145" s="76" t="s">
        <v>564</v>
      </c>
      <c r="F145" s="9" t="s">
        <v>100</v>
      </c>
      <c r="G145" s="9"/>
      <c r="H145" s="18">
        <f>H146+H147</f>
        <v>311.39999999999998</v>
      </c>
      <c r="I145" s="18">
        <f>I146+I147</f>
        <v>294.60000000000002</v>
      </c>
    </row>
    <row r="146" spans="1:9" ht="15.75" thickBot="1" x14ac:dyDescent="0.3">
      <c r="A146" s="32" t="s">
        <v>547</v>
      </c>
      <c r="B146" s="35" t="s">
        <v>100</v>
      </c>
      <c r="C146" s="9" t="s">
        <v>565</v>
      </c>
      <c r="D146" s="18">
        <f>'пр.9,10'!G565</f>
        <v>257.39999999999998</v>
      </c>
      <c r="E146" s="32" t="s">
        <v>547</v>
      </c>
      <c r="F146" s="9" t="s">
        <v>100</v>
      </c>
      <c r="G146" s="9" t="s">
        <v>565</v>
      </c>
      <c r="H146" s="18">
        <f>'пр.9,10'!N565</f>
        <v>306.89999999999998</v>
      </c>
      <c r="I146" s="18">
        <f>'пр.9,10'!O565</f>
        <v>290.10000000000002</v>
      </c>
    </row>
    <row r="147" spans="1:9" ht="15.75" thickBot="1" x14ac:dyDescent="0.3">
      <c r="A147" s="37" t="s">
        <v>548</v>
      </c>
      <c r="B147" s="35" t="s">
        <v>100</v>
      </c>
      <c r="C147" s="9" t="s">
        <v>435</v>
      </c>
      <c r="D147" s="18">
        <f>'пр.9,10'!G566</f>
        <v>2</v>
      </c>
      <c r="E147" s="37" t="s">
        <v>548</v>
      </c>
      <c r="F147" s="9" t="s">
        <v>100</v>
      </c>
      <c r="G147" s="9" t="s">
        <v>435</v>
      </c>
      <c r="H147" s="18">
        <f>'пр.9,10'!N566</f>
        <v>4.5</v>
      </c>
      <c r="I147" s="18">
        <f>'пр.9,10'!O566</f>
        <v>4.5</v>
      </c>
    </row>
    <row r="148" spans="1:9" ht="26.25" thickBot="1" x14ac:dyDescent="0.3">
      <c r="A148" s="76" t="s">
        <v>0</v>
      </c>
      <c r="B148" s="35" t="s">
        <v>101</v>
      </c>
      <c r="C148" s="9"/>
      <c r="D148" s="18">
        <f>D149</f>
        <v>0</v>
      </c>
      <c r="E148" s="76" t="s">
        <v>0</v>
      </c>
      <c r="F148" s="9" t="s">
        <v>101</v>
      </c>
      <c r="G148" s="9"/>
      <c r="H148" s="18">
        <f>H149</f>
        <v>14.2</v>
      </c>
      <c r="I148" s="18">
        <f>I149</f>
        <v>16</v>
      </c>
    </row>
    <row r="149" spans="1:9" ht="15.75" thickBot="1" x14ac:dyDescent="0.3">
      <c r="A149" s="32" t="s">
        <v>547</v>
      </c>
      <c r="B149" s="35" t="s">
        <v>101</v>
      </c>
      <c r="C149" s="9" t="s">
        <v>565</v>
      </c>
      <c r="D149" s="18">
        <f>'пр.9,10'!G568</f>
        <v>0</v>
      </c>
      <c r="E149" s="32" t="s">
        <v>547</v>
      </c>
      <c r="F149" s="9" t="s">
        <v>101</v>
      </c>
      <c r="G149" s="9" t="s">
        <v>565</v>
      </c>
      <c r="H149" s="18">
        <f>'пр.9,10'!N568</f>
        <v>14.2</v>
      </c>
      <c r="I149" s="18">
        <f>'пр.9,10'!O568</f>
        <v>16</v>
      </c>
    </row>
    <row r="150" spans="1:9" ht="15.75" thickBot="1" x14ac:dyDescent="0.3">
      <c r="A150" s="77" t="s">
        <v>2</v>
      </c>
      <c r="B150" s="35" t="s">
        <v>102</v>
      </c>
      <c r="C150" s="9"/>
      <c r="D150" s="18">
        <f>D151</f>
        <v>90</v>
      </c>
      <c r="E150" s="77" t="s">
        <v>2</v>
      </c>
      <c r="F150" s="9" t="s">
        <v>102</v>
      </c>
      <c r="G150" s="9"/>
      <c r="H150" s="18">
        <f>H151</f>
        <v>143.1</v>
      </c>
      <c r="I150" s="18">
        <f>I151</f>
        <v>92</v>
      </c>
    </row>
    <row r="151" spans="1:9" ht="15.75" thickBot="1" x14ac:dyDescent="0.3">
      <c r="A151" s="32" t="s">
        <v>547</v>
      </c>
      <c r="B151" s="35" t="s">
        <v>102</v>
      </c>
      <c r="C151" s="9" t="s">
        <v>565</v>
      </c>
      <c r="D151" s="18">
        <f>'пр.9,10'!G570</f>
        <v>90</v>
      </c>
      <c r="E151" s="32" t="s">
        <v>547</v>
      </c>
      <c r="F151" s="9" t="s">
        <v>102</v>
      </c>
      <c r="G151" s="9" t="s">
        <v>565</v>
      </c>
      <c r="H151" s="18">
        <f>'пр.9,10'!N570</f>
        <v>143.1</v>
      </c>
      <c r="I151" s="18">
        <f>'пр.9,10'!O570</f>
        <v>92</v>
      </c>
    </row>
    <row r="152" spans="1:9" ht="39.75" thickBot="1" x14ac:dyDescent="0.3">
      <c r="A152" s="89" t="s">
        <v>811</v>
      </c>
      <c r="B152" s="82" t="s">
        <v>104</v>
      </c>
      <c r="C152" s="78"/>
      <c r="D152" s="73">
        <f>D153</f>
        <v>13831.5</v>
      </c>
      <c r="E152" s="89" t="s">
        <v>811</v>
      </c>
      <c r="F152" s="72" t="s">
        <v>104</v>
      </c>
      <c r="G152" s="78"/>
      <c r="H152" s="73">
        <f>H153</f>
        <v>12454.399999999998</v>
      </c>
      <c r="I152" s="73">
        <f>I153</f>
        <v>11846.500000000004</v>
      </c>
    </row>
    <row r="153" spans="1:9" ht="27" thickBot="1" x14ac:dyDescent="0.3">
      <c r="A153" s="81" t="s">
        <v>103</v>
      </c>
      <c r="B153" s="34" t="s">
        <v>105</v>
      </c>
      <c r="C153" s="10" t="s">
        <v>414</v>
      </c>
      <c r="D153" s="17">
        <f>D154+D157+D160+D162</f>
        <v>13831.5</v>
      </c>
      <c r="E153" s="81" t="s">
        <v>103</v>
      </c>
      <c r="F153" s="10" t="s">
        <v>105</v>
      </c>
      <c r="G153" s="10"/>
      <c r="H153" s="17">
        <f>H154+H157+H160+H162</f>
        <v>12454.399999999998</v>
      </c>
      <c r="I153" s="17">
        <f>I154+I157+I160+I162</f>
        <v>11846.500000000004</v>
      </c>
    </row>
    <row r="154" spans="1:9" ht="15.75" thickBot="1" x14ac:dyDescent="0.3">
      <c r="A154" s="75" t="s">
        <v>563</v>
      </c>
      <c r="B154" s="35" t="s">
        <v>106</v>
      </c>
      <c r="C154" s="9"/>
      <c r="D154" s="18">
        <f>D155+D156</f>
        <v>12448.9</v>
      </c>
      <c r="E154" s="75" t="s">
        <v>563</v>
      </c>
      <c r="F154" s="9" t="s">
        <v>106</v>
      </c>
      <c r="G154" s="9"/>
      <c r="H154" s="18">
        <f>H155+H156</f>
        <v>11389.4</v>
      </c>
      <c r="I154" s="18">
        <f>I155+I156</f>
        <v>10821.400000000001</v>
      </c>
    </row>
    <row r="155" spans="1:9" ht="25.5" thickBot="1" x14ac:dyDescent="0.3">
      <c r="A155" s="6" t="s">
        <v>546</v>
      </c>
      <c r="B155" s="35" t="s">
        <v>106</v>
      </c>
      <c r="C155" s="9" t="s">
        <v>436</v>
      </c>
      <c r="D155" s="18">
        <f>'пр.9,10'!G418</f>
        <v>12363.9</v>
      </c>
      <c r="E155" s="6" t="s">
        <v>546</v>
      </c>
      <c r="F155" s="9" t="s">
        <v>106</v>
      </c>
      <c r="G155" s="9" t="s">
        <v>436</v>
      </c>
      <c r="H155" s="18">
        <f>'пр.9,10'!N418</f>
        <v>11337.9</v>
      </c>
      <c r="I155" s="18">
        <f>'пр.9,10'!O418</f>
        <v>10770.7</v>
      </c>
    </row>
    <row r="156" spans="1:9" ht="15.75" thickBot="1" x14ac:dyDescent="0.3">
      <c r="A156" s="32" t="s">
        <v>547</v>
      </c>
      <c r="B156" s="35" t="s">
        <v>106</v>
      </c>
      <c r="C156" s="9" t="s">
        <v>565</v>
      </c>
      <c r="D156" s="18">
        <v>85</v>
      </c>
      <c r="E156" s="32" t="s">
        <v>547</v>
      </c>
      <c r="F156" s="9" t="s">
        <v>106</v>
      </c>
      <c r="G156" s="9" t="s">
        <v>565</v>
      </c>
      <c r="H156" s="18">
        <f>'пр.9,10'!N419</f>
        <v>51.5</v>
      </c>
      <c r="I156" s="18">
        <f>'пр.9,10'!O419</f>
        <v>50.7</v>
      </c>
    </row>
    <row r="157" spans="1:9" ht="26.25" thickBot="1" x14ac:dyDescent="0.3">
      <c r="A157" s="76" t="s">
        <v>564</v>
      </c>
      <c r="B157" s="35" t="s">
        <v>107</v>
      </c>
      <c r="C157" s="9"/>
      <c r="D157" s="18">
        <f>D158+D159</f>
        <v>1093.9000000000001</v>
      </c>
      <c r="E157" s="76" t="s">
        <v>564</v>
      </c>
      <c r="F157" s="9" t="s">
        <v>107</v>
      </c>
      <c r="G157" s="9"/>
      <c r="H157" s="18">
        <f>H158+H159</f>
        <v>782.8</v>
      </c>
      <c r="I157" s="18">
        <f>I158+I159</f>
        <v>808.69999999999993</v>
      </c>
    </row>
    <row r="158" spans="1:9" ht="15.75" thickBot="1" x14ac:dyDescent="0.3">
      <c r="A158" s="32" t="s">
        <v>547</v>
      </c>
      <c r="B158" s="35" t="s">
        <v>107</v>
      </c>
      <c r="C158" s="9" t="s">
        <v>565</v>
      </c>
      <c r="D158" s="18">
        <f>'пр.9,10'!G422</f>
        <v>1083.4000000000001</v>
      </c>
      <c r="E158" s="32" t="s">
        <v>547</v>
      </c>
      <c r="F158" s="9" t="s">
        <v>107</v>
      </c>
      <c r="G158" s="9" t="s">
        <v>565</v>
      </c>
      <c r="H158" s="18">
        <f>'пр.9,10'!N422</f>
        <v>771.3</v>
      </c>
      <c r="I158" s="18">
        <f>'пр.9,10'!O422</f>
        <v>797.3</v>
      </c>
    </row>
    <row r="159" spans="1:9" ht="15.75" thickBot="1" x14ac:dyDescent="0.3">
      <c r="A159" s="37" t="s">
        <v>548</v>
      </c>
      <c r="B159" s="35" t="s">
        <v>107</v>
      </c>
      <c r="C159" s="9" t="s">
        <v>435</v>
      </c>
      <c r="D159" s="18">
        <f>'пр.9,10'!G423</f>
        <v>10.5</v>
      </c>
      <c r="E159" s="37" t="s">
        <v>548</v>
      </c>
      <c r="F159" s="9" t="s">
        <v>107</v>
      </c>
      <c r="G159" s="9" t="s">
        <v>435</v>
      </c>
      <c r="H159" s="18">
        <f>'пр.9,10'!N423</f>
        <v>11.5</v>
      </c>
      <c r="I159" s="18">
        <f>'пр.9,10'!O423</f>
        <v>11.4</v>
      </c>
    </row>
    <row r="160" spans="1:9" ht="26.25" thickBot="1" x14ac:dyDescent="0.3">
      <c r="A160" s="76" t="s">
        <v>0</v>
      </c>
      <c r="B160" s="35" t="s">
        <v>108</v>
      </c>
      <c r="C160" s="9"/>
      <c r="D160" s="18">
        <f>D161</f>
        <v>10</v>
      </c>
      <c r="E160" s="76" t="s">
        <v>0</v>
      </c>
      <c r="F160" s="9" t="s">
        <v>108</v>
      </c>
      <c r="G160" s="9"/>
      <c r="H160" s="18">
        <f>H161</f>
        <v>7.3</v>
      </c>
      <c r="I160" s="18">
        <f>I161</f>
        <v>7.7</v>
      </c>
    </row>
    <row r="161" spans="1:9" ht="15.75" thickBot="1" x14ac:dyDescent="0.3">
      <c r="A161" s="32" t="s">
        <v>547</v>
      </c>
      <c r="B161" s="35" t="s">
        <v>108</v>
      </c>
      <c r="C161" s="9" t="s">
        <v>565</v>
      </c>
      <c r="D161" s="18">
        <f>'пр.9,10'!G426</f>
        <v>10</v>
      </c>
      <c r="E161" s="32" t="s">
        <v>547</v>
      </c>
      <c r="F161" s="9" t="s">
        <v>108</v>
      </c>
      <c r="G161" s="9" t="s">
        <v>565</v>
      </c>
      <c r="H161" s="18">
        <f>'пр.9,10'!N426</f>
        <v>7.3</v>
      </c>
      <c r="I161" s="18">
        <f>'пр.9,10'!O426</f>
        <v>7.7</v>
      </c>
    </row>
    <row r="162" spans="1:9" ht="15.75" thickBot="1" x14ac:dyDescent="0.3">
      <c r="A162" s="77" t="s">
        <v>2</v>
      </c>
      <c r="B162" s="35" t="s">
        <v>109</v>
      </c>
      <c r="C162" s="9"/>
      <c r="D162" s="18">
        <f>D163</f>
        <v>278.7</v>
      </c>
      <c r="E162" s="77" t="s">
        <v>2</v>
      </c>
      <c r="F162" s="9" t="s">
        <v>109</v>
      </c>
      <c r="G162" s="9"/>
      <c r="H162" s="18">
        <f>H163</f>
        <v>274.89999999999998</v>
      </c>
      <c r="I162" s="18">
        <f>I163</f>
        <v>208.70000000000005</v>
      </c>
    </row>
    <row r="163" spans="1:9" ht="15.75" thickBot="1" x14ac:dyDescent="0.3">
      <c r="A163" s="32" t="s">
        <v>547</v>
      </c>
      <c r="B163" s="35" t="s">
        <v>109</v>
      </c>
      <c r="C163" s="9" t="s">
        <v>565</v>
      </c>
      <c r="D163" s="18">
        <f>'пр.9,10'!G428</f>
        <v>278.7</v>
      </c>
      <c r="E163" s="32" t="s">
        <v>547</v>
      </c>
      <c r="F163" s="9" t="s">
        <v>109</v>
      </c>
      <c r="G163" s="9" t="s">
        <v>565</v>
      </c>
      <c r="H163" s="18">
        <f>'пр.9,10'!N428</f>
        <v>274.89999999999998</v>
      </c>
      <c r="I163" s="18">
        <f>'пр.9,10'!O428</f>
        <v>208.70000000000005</v>
      </c>
    </row>
    <row r="164" spans="1:9" ht="39" thickBot="1" x14ac:dyDescent="0.3">
      <c r="A164" s="86" t="s">
        <v>812</v>
      </c>
      <c r="B164" s="82" t="s">
        <v>112</v>
      </c>
      <c r="C164" s="78"/>
      <c r="D164" s="73">
        <f>D165</f>
        <v>193.5</v>
      </c>
      <c r="E164" s="86" t="s">
        <v>812</v>
      </c>
      <c r="F164" s="72" t="s">
        <v>112</v>
      </c>
      <c r="G164" s="78"/>
      <c r="H164" s="73">
        <f>H165</f>
        <v>200.20000000000002</v>
      </c>
      <c r="I164" s="73">
        <f>I165</f>
        <v>256.60000000000002</v>
      </c>
    </row>
    <row r="165" spans="1:9" ht="39" thickBot="1" x14ac:dyDescent="0.3">
      <c r="A165" s="83" t="s">
        <v>394</v>
      </c>
      <c r="B165" s="34" t="s">
        <v>113</v>
      </c>
      <c r="C165" s="9"/>
      <c r="D165" s="17">
        <f>D167+D169</f>
        <v>193.5</v>
      </c>
      <c r="E165" s="83" t="s">
        <v>394</v>
      </c>
      <c r="F165" s="10" t="s">
        <v>113</v>
      </c>
      <c r="G165" s="9"/>
      <c r="H165" s="17">
        <f>H167+H169</f>
        <v>200.20000000000002</v>
      </c>
      <c r="I165" s="17">
        <f>I167+I169</f>
        <v>256.60000000000002</v>
      </c>
    </row>
    <row r="166" spans="1:9" ht="26.25" thickBot="1" x14ac:dyDescent="0.3">
      <c r="A166" s="76" t="s">
        <v>564</v>
      </c>
      <c r="B166" s="35" t="s">
        <v>114</v>
      </c>
      <c r="C166" s="10"/>
      <c r="D166" s="18">
        <f>D167</f>
        <v>121.3</v>
      </c>
      <c r="E166" s="76" t="s">
        <v>564</v>
      </c>
      <c r="F166" s="9" t="s">
        <v>114</v>
      </c>
      <c r="G166" s="10"/>
      <c r="H166" s="18">
        <f>H167</f>
        <v>111.80000000000001</v>
      </c>
      <c r="I166" s="18">
        <f>I167</f>
        <v>156.80000000000001</v>
      </c>
    </row>
    <row r="167" spans="1:9" ht="15.75" thickBot="1" x14ac:dyDescent="0.3">
      <c r="A167" s="32" t="s">
        <v>547</v>
      </c>
      <c r="B167" s="35" t="s">
        <v>114</v>
      </c>
      <c r="C167" s="9" t="s">
        <v>565</v>
      </c>
      <c r="D167" s="18">
        <f>'пр.9,10'!G432+'пр.9,10'!G551+'пр.9,10'!G574</f>
        <v>121.3</v>
      </c>
      <c r="E167" s="32" t="s">
        <v>547</v>
      </c>
      <c r="F167" s="9" t="s">
        <v>114</v>
      </c>
      <c r="G167" s="9" t="s">
        <v>565</v>
      </c>
      <c r="H167" s="18">
        <f>'пр.9,10'!N432+'пр.9,10'!N551+'пр.9,10'!N574</f>
        <v>111.80000000000001</v>
      </c>
      <c r="I167" s="18">
        <f>'пр.9,10'!O432+'пр.9,10'!O551+'пр.9,10'!O574</f>
        <v>156.80000000000001</v>
      </c>
    </row>
    <row r="168" spans="1:9" ht="15.75" thickBot="1" x14ac:dyDescent="0.3">
      <c r="A168" s="76" t="s">
        <v>2</v>
      </c>
      <c r="B168" s="35" t="s">
        <v>115</v>
      </c>
      <c r="C168" s="9"/>
      <c r="D168" s="18">
        <f>D169</f>
        <v>72.2</v>
      </c>
      <c r="E168" s="76" t="s">
        <v>2</v>
      </c>
      <c r="F168" s="9" t="s">
        <v>115</v>
      </c>
      <c r="G168" s="9"/>
      <c r="H168" s="18">
        <f>H169</f>
        <v>88.4</v>
      </c>
      <c r="I168" s="18">
        <f>I169</f>
        <v>99.800000000000011</v>
      </c>
    </row>
    <row r="169" spans="1:9" ht="15.75" thickBot="1" x14ac:dyDescent="0.3">
      <c r="A169" s="32" t="s">
        <v>547</v>
      </c>
      <c r="B169" s="35" t="s">
        <v>115</v>
      </c>
      <c r="C169" s="9" t="s">
        <v>565</v>
      </c>
      <c r="D169" s="18">
        <f>'пр.9,10'!G576+'пр.9,10'!G553+'пр.9,10'!G434</f>
        <v>72.2</v>
      </c>
      <c r="E169" s="32" t="s">
        <v>547</v>
      </c>
      <c r="F169" s="9" t="s">
        <v>115</v>
      </c>
      <c r="G169" s="9" t="s">
        <v>565</v>
      </c>
      <c r="H169" s="18">
        <f>'пр.9,10'!N576+'пр.9,10'!N553+'пр.9,10'!N434</f>
        <v>88.4</v>
      </c>
      <c r="I169" s="18">
        <f>'пр.9,10'!O576+'пр.9,10'!O553+'пр.9,10'!O434</f>
        <v>99.800000000000011</v>
      </c>
    </row>
    <row r="170" spans="1:9" ht="51.75" thickBot="1" x14ac:dyDescent="0.3">
      <c r="A170" s="86" t="s">
        <v>111</v>
      </c>
      <c r="B170" s="82" t="s">
        <v>116</v>
      </c>
      <c r="C170" s="78"/>
      <c r="D170" s="73">
        <f>D171</f>
        <v>920.7</v>
      </c>
      <c r="E170" s="86" t="s">
        <v>111</v>
      </c>
      <c r="F170" s="72" t="s">
        <v>116</v>
      </c>
      <c r="G170" s="78"/>
      <c r="H170" s="73">
        <f>H171</f>
        <v>253.8</v>
      </c>
      <c r="I170" s="73">
        <f>I171</f>
        <v>204.4</v>
      </c>
    </row>
    <row r="171" spans="1:9" ht="39" thickBot="1" x14ac:dyDescent="0.3">
      <c r="A171" s="83" t="s">
        <v>395</v>
      </c>
      <c r="B171" s="34" t="s">
        <v>116</v>
      </c>
      <c r="C171" s="16"/>
      <c r="D171" s="17">
        <f>D173</f>
        <v>920.7</v>
      </c>
      <c r="E171" s="83" t="s">
        <v>395</v>
      </c>
      <c r="F171" s="10" t="s">
        <v>116</v>
      </c>
      <c r="G171" s="16"/>
      <c r="H171" s="17">
        <f>H173</f>
        <v>253.8</v>
      </c>
      <c r="I171" s="17">
        <f>I173</f>
        <v>204.4</v>
      </c>
    </row>
    <row r="172" spans="1:9" ht="39" thickBot="1" x14ac:dyDescent="0.3">
      <c r="A172" s="76" t="s">
        <v>62</v>
      </c>
      <c r="B172" s="35" t="s">
        <v>117</v>
      </c>
      <c r="C172" s="10"/>
      <c r="D172" s="18">
        <f>D173</f>
        <v>920.7</v>
      </c>
      <c r="E172" s="76" t="s">
        <v>62</v>
      </c>
      <c r="F172" s="9" t="s">
        <v>117</v>
      </c>
      <c r="G172" s="10"/>
      <c r="H172" s="18">
        <f>H173</f>
        <v>253.8</v>
      </c>
      <c r="I172" s="18">
        <f>I173</f>
        <v>204.4</v>
      </c>
    </row>
    <row r="173" spans="1:9" ht="15.75" thickBot="1" x14ac:dyDescent="0.3">
      <c r="A173" s="32" t="s">
        <v>547</v>
      </c>
      <c r="B173" s="35" t="s">
        <v>117</v>
      </c>
      <c r="C173" s="9" t="s">
        <v>565</v>
      </c>
      <c r="D173" s="18">
        <f>'пр.9,10'!G438+'пр.9,10'!G557+'пр.9,10'!G580</f>
        <v>920.7</v>
      </c>
      <c r="E173" s="32" t="s">
        <v>547</v>
      </c>
      <c r="F173" s="9" t="s">
        <v>117</v>
      </c>
      <c r="G173" s="9" t="s">
        <v>565</v>
      </c>
      <c r="H173" s="18">
        <f>'пр.9,10'!N438+'пр.9,10'!N557+'пр.9,10'!N580</f>
        <v>253.8</v>
      </c>
      <c r="I173" s="18">
        <f>'пр.9,10'!O438+'пр.9,10'!O557+'пр.9,10'!O580</f>
        <v>204.4</v>
      </c>
    </row>
    <row r="174" spans="1:9" ht="26.25" thickBot="1" x14ac:dyDescent="0.3">
      <c r="A174" s="85" t="s">
        <v>557</v>
      </c>
      <c r="B174" s="282" t="s">
        <v>118</v>
      </c>
      <c r="C174" s="90"/>
      <c r="D174" s="70">
        <f>D175+D195+D199+D206+D241+D245+D263+D268+D272+D210+D283+D292+D299+D237+D229+D256+D288</f>
        <v>30178.800000000003</v>
      </c>
      <c r="E174" s="85" t="s">
        <v>557</v>
      </c>
      <c r="F174" s="69" t="s">
        <v>118</v>
      </c>
      <c r="G174" s="90"/>
      <c r="H174" s="70">
        <f>H175+H195+H199+H206+H241+H245+H263+H268+H272+H210+H283+H292+H299+H229+H237+H256+H288</f>
        <v>25593.200000000004</v>
      </c>
      <c r="I174" s="70">
        <f>I175+I195+I199+I206+I241+I245+I263+I268+I272+I210+I283+I292+I299+I229+I237+I256+I288</f>
        <v>24572.899999999998</v>
      </c>
    </row>
    <row r="175" spans="1:9" ht="26.25" thickBot="1" x14ac:dyDescent="0.3">
      <c r="A175" s="86" t="s">
        <v>558</v>
      </c>
      <c r="B175" s="82" t="s">
        <v>119</v>
      </c>
      <c r="C175" s="72"/>
      <c r="D175" s="73">
        <f>D176+D179</f>
        <v>21805.9</v>
      </c>
      <c r="E175" s="86" t="s">
        <v>558</v>
      </c>
      <c r="F175" s="72" t="s">
        <v>119</v>
      </c>
      <c r="G175" s="72"/>
      <c r="H175" s="73">
        <f>H176+H179</f>
        <v>19915.900000000001</v>
      </c>
      <c r="I175" s="73">
        <f>I176+I179</f>
        <v>18915.899999999998</v>
      </c>
    </row>
    <row r="176" spans="1:9" ht="27" thickBot="1" x14ac:dyDescent="0.3">
      <c r="A176" s="81" t="s">
        <v>559</v>
      </c>
      <c r="B176" s="34" t="s">
        <v>120</v>
      </c>
      <c r="C176" s="9"/>
      <c r="D176" s="17">
        <f>D178</f>
        <v>2396.8000000000002</v>
      </c>
      <c r="E176" s="81" t="s">
        <v>559</v>
      </c>
      <c r="F176" s="10" t="s">
        <v>120</v>
      </c>
      <c r="G176" s="9"/>
      <c r="H176" s="17">
        <f>H178</f>
        <v>2396.8000000000002</v>
      </c>
      <c r="I176" s="17">
        <f>I178</f>
        <v>2396.8000000000002</v>
      </c>
    </row>
    <row r="177" spans="1:9" ht="27" thickBot="1" x14ac:dyDescent="0.3">
      <c r="A177" s="80" t="s">
        <v>560</v>
      </c>
      <c r="B177" s="35" t="s">
        <v>121</v>
      </c>
      <c r="C177" s="9"/>
      <c r="D177" s="18">
        <f>D178</f>
        <v>2396.8000000000002</v>
      </c>
      <c r="E177" s="80" t="s">
        <v>560</v>
      </c>
      <c r="F177" s="9" t="s">
        <v>121</v>
      </c>
      <c r="G177" s="9"/>
      <c r="H177" s="18">
        <f>H178</f>
        <v>2396.8000000000002</v>
      </c>
      <c r="I177" s="18">
        <f>I178</f>
        <v>2396.8000000000002</v>
      </c>
    </row>
    <row r="178" spans="1:9" ht="24.75" thickBot="1" x14ac:dyDescent="0.3">
      <c r="A178" s="32" t="s">
        <v>546</v>
      </c>
      <c r="B178" s="35" t="s">
        <v>121</v>
      </c>
      <c r="C178" s="9" t="s">
        <v>436</v>
      </c>
      <c r="D178" s="18">
        <f>'пр.9,10'!G175</f>
        <v>2396.8000000000002</v>
      </c>
      <c r="E178" s="32" t="s">
        <v>546</v>
      </c>
      <c r="F178" s="9" t="s">
        <v>121</v>
      </c>
      <c r="G178" s="9" t="s">
        <v>436</v>
      </c>
      <c r="H178" s="18">
        <f>'пр.9,10'!N175</f>
        <v>2396.8000000000002</v>
      </c>
      <c r="I178" s="18">
        <f>'пр.9,10'!O175</f>
        <v>2396.8000000000002</v>
      </c>
    </row>
    <row r="179" spans="1:9" ht="27" thickBot="1" x14ac:dyDescent="0.3">
      <c r="A179" s="91" t="s">
        <v>396</v>
      </c>
      <c r="B179" s="34" t="s">
        <v>122</v>
      </c>
      <c r="C179" s="10"/>
      <c r="D179" s="17">
        <f>D180+D182+D186+D189+D191+D193</f>
        <v>19409.100000000002</v>
      </c>
      <c r="E179" s="91" t="s">
        <v>396</v>
      </c>
      <c r="F179" s="10" t="s">
        <v>122</v>
      </c>
      <c r="G179" s="10"/>
      <c r="H179" s="17">
        <f>H180+H182+H186+H189+H191+H193</f>
        <v>17519.100000000002</v>
      </c>
      <c r="I179" s="17">
        <f>I180+I182+I186+I189+I191+I193</f>
        <v>16519.099999999999</v>
      </c>
    </row>
    <row r="180" spans="1:9" ht="27" thickBot="1" x14ac:dyDescent="0.3">
      <c r="A180" s="92" t="s">
        <v>560</v>
      </c>
      <c r="B180" s="35" t="s">
        <v>125</v>
      </c>
      <c r="C180" s="10"/>
      <c r="D180" s="18">
        <f>D181</f>
        <v>16041.2</v>
      </c>
      <c r="E180" s="92" t="s">
        <v>560</v>
      </c>
      <c r="F180" s="9" t="s">
        <v>125</v>
      </c>
      <c r="G180" s="10"/>
      <c r="H180" s="18">
        <f>H181</f>
        <v>14151.2</v>
      </c>
      <c r="I180" s="18">
        <f>I181</f>
        <v>14151.2</v>
      </c>
    </row>
    <row r="181" spans="1:9" ht="24.75" thickBot="1" x14ac:dyDescent="0.3">
      <c r="A181" s="32" t="s">
        <v>546</v>
      </c>
      <c r="B181" s="35" t="s">
        <v>125</v>
      </c>
      <c r="C181" s="9" t="s">
        <v>436</v>
      </c>
      <c r="D181" s="18">
        <f>'пр.9,10'!G188</f>
        <v>16041.2</v>
      </c>
      <c r="E181" s="32" t="s">
        <v>546</v>
      </c>
      <c r="F181" s="9" t="s">
        <v>125</v>
      </c>
      <c r="G181" s="9" t="s">
        <v>436</v>
      </c>
      <c r="H181" s="18">
        <f>'пр.9,10'!N188</f>
        <v>14151.2</v>
      </c>
      <c r="I181" s="18">
        <f>'пр.9,10'!O188</f>
        <v>14151.2</v>
      </c>
    </row>
    <row r="182" spans="1:9" ht="15.75" thickBot="1" x14ac:dyDescent="0.3">
      <c r="A182" s="80" t="s">
        <v>123</v>
      </c>
      <c r="B182" s="35" t="s">
        <v>126</v>
      </c>
      <c r="C182" s="10"/>
      <c r="D182" s="18">
        <f>D183+D184+D185</f>
        <v>2264.4</v>
      </c>
      <c r="E182" s="80" t="s">
        <v>123</v>
      </c>
      <c r="F182" s="9" t="s">
        <v>126</v>
      </c>
      <c r="G182" s="10"/>
      <c r="H182" s="18">
        <f>H183+H184+H185</f>
        <v>2264.4</v>
      </c>
      <c r="I182" s="18">
        <f>I183+I184+I185</f>
        <v>1764.4</v>
      </c>
    </row>
    <row r="183" spans="1:9" ht="24.75" thickBot="1" x14ac:dyDescent="0.3">
      <c r="A183" s="32" t="s">
        <v>546</v>
      </c>
      <c r="B183" s="35" t="s">
        <v>126</v>
      </c>
      <c r="C183" s="9" t="s">
        <v>436</v>
      </c>
      <c r="D183" s="18"/>
      <c r="E183" s="32" t="s">
        <v>546</v>
      </c>
      <c r="F183" s="9" t="s">
        <v>126</v>
      </c>
      <c r="G183" s="9" t="s">
        <v>436</v>
      </c>
      <c r="H183" s="18"/>
      <c r="I183" s="18"/>
    </row>
    <row r="184" spans="1:9" ht="15.75" thickBot="1" x14ac:dyDescent="0.3">
      <c r="A184" s="32" t="s">
        <v>547</v>
      </c>
      <c r="B184" s="35" t="s">
        <v>126</v>
      </c>
      <c r="C184" s="9" t="s">
        <v>565</v>
      </c>
      <c r="D184" s="18">
        <f>'пр.9,10'!G191</f>
        <v>2183.4</v>
      </c>
      <c r="E184" s="32" t="s">
        <v>547</v>
      </c>
      <c r="F184" s="9" t="s">
        <v>126</v>
      </c>
      <c r="G184" s="9" t="s">
        <v>565</v>
      </c>
      <c r="H184" s="18">
        <f>'пр.9,10'!N191</f>
        <v>2183.4</v>
      </c>
      <c r="I184" s="18">
        <f>'пр.9,10'!O191</f>
        <v>1683.4</v>
      </c>
    </row>
    <row r="185" spans="1:9" ht="15.75" thickBot="1" x14ac:dyDescent="0.3">
      <c r="A185" s="37" t="s">
        <v>548</v>
      </c>
      <c r="B185" s="35" t="s">
        <v>126</v>
      </c>
      <c r="C185" s="9" t="s">
        <v>435</v>
      </c>
      <c r="D185" s="18">
        <f>'пр.9,10'!G192</f>
        <v>81</v>
      </c>
      <c r="E185" s="37" t="s">
        <v>548</v>
      </c>
      <c r="F185" s="9" t="s">
        <v>126</v>
      </c>
      <c r="G185" s="9" t="s">
        <v>435</v>
      </c>
      <c r="H185" s="18">
        <f>'пр.9,10'!N192</f>
        <v>81</v>
      </c>
      <c r="I185" s="18">
        <f>'пр.9,10'!O192</f>
        <v>81</v>
      </c>
    </row>
    <row r="186" spans="1:9" ht="15.75" thickBot="1" x14ac:dyDescent="0.3">
      <c r="A186" s="80" t="s">
        <v>124</v>
      </c>
      <c r="B186" s="35" t="s">
        <v>127</v>
      </c>
      <c r="C186" s="9"/>
      <c r="D186" s="18">
        <f>D187+D188</f>
        <v>0</v>
      </c>
      <c r="E186" s="80" t="s">
        <v>124</v>
      </c>
      <c r="F186" s="9" t="s">
        <v>127</v>
      </c>
      <c r="G186" s="9"/>
      <c r="H186" s="18">
        <f>H187+H188</f>
        <v>0</v>
      </c>
      <c r="I186" s="18">
        <f>I187+I188</f>
        <v>0</v>
      </c>
    </row>
    <row r="187" spans="1:9" ht="24.75" thickBot="1" x14ac:dyDescent="0.3">
      <c r="A187" s="32" t="s">
        <v>546</v>
      </c>
      <c r="B187" s="35" t="s">
        <v>127</v>
      </c>
      <c r="C187" s="9" t="s">
        <v>436</v>
      </c>
      <c r="D187" s="18">
        <f>'пр.9,10'!G194</f>
        <v>0</v>
      </c>
      <c r="E187" s="32" t="s">
        <v>546</v>
      </c>
      <c r="F187" s="9" t="s">
        <v>127</v>
      </c>
      <c r="G187" s="9" t="s">
        <v>436</v>
      </c>
      <c r="H187" s="18">
        <f>'пр.9,10'!N194</f>
        <v>0</v>
      </c>
      <c r="I187" s="18">
        <f>'пр.9,10'!O194</f>
        <v>0</v>
      </c>
    </row>
    <row r="188" spans="1:9" ht="15.75" thickBot="1" x14ac:dyDescent="0.3">
      <c r="A188" s="32" t="s">
        <v>547</v>
      </c>
      <c r="B188" s="35" t="s">
        <v>127</v>
      </c>
      <c r="C188" s="9" t="s">
        <v>565</v>
      </c>
      <c r="D188" s="18">
        <f>'пр.9,10'!G195</f>
        <v>0</v>
      </c>
      <c r="E188" s="32" t="s">
        <v>547</v>
      </c>
      <c r="F188" s="9" t="s">
        <v>127</v>
      </c>
      <c r="G188" s="9" t="s">
        <v>565</v>
      </c>
      <c r="H188" s="18">
        <f>'пр.9,10'!N195</f>
        <v>0</v>
      </c>
      <c r="I188" s="18">
        <f>'пр.9,10'!O195</f>
        <v>0</v>
      </c>
    </row>
    <row r="189" spans="1:9" ht="15.75" thickBot="1" x14ac:dyDescent="0.3">
      <c r="A189" s="77" t="s">
        <v>2</v>
      </c>
      <c r="B189" s="35" t="s">
        <v>128</v>
      </c>
      <c r="C189" s="10"/>
      <c r="D189" s="18">
        <f>'пр.9,10'!G196</f>
        <v>920</v>
      </c>
      <c r="E189" s="77" t="s">
        <v>2</v>
      </c>
      <c r="F189" s="9" t="s">
        <v>128</v>
      </c>
      <c r="G189" s="10"/>
      <c r="H189" s="18">
        <f>H190</f>
        <v>920</v>
      </c>
      <c r="I189" s="18">
        <f>I190</f>
        <v>420</v>
      </c>
    </row>
    <row r="190" spans="1:9" ht="15.75" thickBot="1" x14ac:dyDescent="0.3">
      <c r="A190" s="32" t="s">
        <v>547</v>
      </c>
      <c r="B190" s="35" t="s">
        <v>128</v>
      </c>
      <c r="C190" s="9" t="s">
        <v>565</v>
      </c>
      <c r="D190" s="18">
        <f>'пр.9,10'!G197</f>
        <v>920</v>
      </c>
      <c r="E190" s="32" t="s">
        <v>547</v>
      </c>
      <c r="F190" s="9" t="s">
        <v>128</v>
      </c>
      <c r="G190" s="9" t="s">
        <v>565</v>
      </c>
      <c r="H190" s="18">
        <f>'пр.9,10'!N197</f>
        <v>920</v>
      </c>
      <c r="I190" s="18">
        <f>'пр.9,10'!O197</f>
        <v>420</v>
      </c>
    </row>
    <row r="191" spans="1:9" ht="51.75" thickBot="1" x14ac:dyDescent="0.3">
      <c r="A191" s="76" t="s">
        <v>3</v>
      </c>
      <c r="B191" s="35" t="s">
        <v>129</v>
      </c>
      <c r="C191" s="9"/>
      <c r="D191" s="18">
        <f>D192</f>
        <v>183.5</v>
      </c>
      <c r="E191" s="76" t="s">
        <v>3</v>
      </c>
      <c r="F191" s="9" t="s">
        <v>129</v>
      </c>
      <c r="G191" s="9"/>
      <c r="H191" s="18">
        <f>H192</f>
        <v>183.5</v>
      </c>
      <c r="I191" s="18">
        <f>I192</f>
        <v>183.5</v>
      </c>
    </row>
    <row r="192" spans="1:9" ht="15.75" thickBot="1" x14ac:dyDescent="0.3">
      <c r="A192" s="32" t="s">
        <v>547</v>
      </c>
      <c r="B192" s="35" t="s">
        <v>129</v>
      </c>
      <c r="C192" s="9" t="s">
        <v>565</v>
      </c>
      <c r="D192" s="18">
        <f>'пр.9,10'!G199</f>
        <v>183.5</v>
      </c>
      <c r="E192" s="32" t="s">
        <v>547</v>
      </c>
      <c r="F192" s="9" t="s">
        <v>129</v>
      </c>
      <c r="G192" s="9" t="s">
        <v>565</v>
      </c>
      <c r="H192" s="18">
        <f>'пр.9,10'!N199</f>
        <v>183.5</v>
      </c>
      <c r="I192" s="18">
        <f>'пр.9,10'!O199</f>
        <v>183.5</v>
      </c>
    </row>
    <row r="193" spans="1:9" ht="51.75" thickBot="1" x14ac:dyDescent="0.3">
      <c r="A193" s="76" t="s">
        <v>217</v>
      </c>
      <c r="B193" s="35" t="s">
        <v>129</v>
      </c>
      <c r="C193" s="9"/>
      <c r="D193" s="18">
        <f>D194</f>
        <v>0</v>
      </c>
      <c r="E193" s="76" t="s">
        <v>217</v>
      </c>
      <c r="F193" s="9" t="s">
        <v>129</v>
      </c>
      <c r="G193" s="9"/>
      <c r="H193" s="18">
        <f>H194</f>
        <v>0</v>
      </c>
      <c r="I193" s="18">
        <f>I194</f>
        <v>0</v>
      </c>
    </row>
    <row r="194" spans="1:9" ht="15.75" thickBot="1" x14ac:dyDescent="0.3">
      <c r="A194" s="32" t="s">
        <v>547</v>
      </c>
      <c r="B194" s="35" t="s">
        <v>129</v>
      </c>
      <c r="C194" s="9" t="s">
        <v>565</v>
      </c>
      <c r="D194" s="18">
        <f>'пр.9,10'!G201</f>
        <v>0</v>
      </c>
      <c r="E194" s="32" t="s">
        <v>547</v>
      </c>
      <c r="F194" s="9" t="s">
        <v>129</v>
      </c>
      <c r="G194" s="9" t="s">
        <v>565</v>
      </c>
      <c r="H194" s="18">
        <f>'пр.9,10'!N201</f>
        <v>0</v>
      </c>
      <c r="I194" s="18">
        <f>'пр.9,10'!O201</f>
        <v>0</v>
      </c>
    </row>
    <row r="195" spans="1:9" ht="26.25" thickBot="1" x14ac:dyDescent="0.3">
      <c r="A195" s="93" t="s">
        <v>130</v>
      </c>
      <c r="B195" s="82" t="s">
        <v>154</v>
      </c>
      <c r="C195" s="78"/>
      <c r="D195" s="73">
        <f>D196</f>
        <v>33.299999999999997</v>
      </c>
      <c r="E195" s="93" t="s">
        <v>130</v>
      </c>
      <c r="F195" s="72" t="s">
        <v>154</v>
      </c>
      <c r="G195" s="78"/>
      <c r="H195" s="73">
        <f>H196</f>
        <v>7</v>
      </c>
      <c r="I195" s="73">
        <f>I196</f>
        <v>7</v>
      </c>
    </row>
    <row r="196" spans="1:9" ht="39" thickBot="1" x14ac:dyDescent="0.3">
      <c r="A196" s="83" t="s">
        <v>793</v>
      </c>
      <c r="B196" s="34" t="s">
        <v>155</v>
      </c>
      <c r="C196" s="9"/>
      <c r="D196" s="17">
        <f>D198</f>
        <v>33.299999999999997</v>
      </c>
      <c r="E196" s="83" t="s">
        <v>793</v>
      </c>
      <c r="F196" s="10" t="s">
        <v>155</v>
      </c>
      <c r="G196" s="9"/>
      <c r="H196" s="17">
        <f>H198</f>
        <v>7</v>
      </c>
      <c r="I196" s="17">
        <f>I198</f>
        <v>7</v>
      </c>
    </row>
    <row r="197" spans="1:9" ht="39" thickBot="1" x14ac:dyDescent="0.3">
      <c r="A197" s="76" t="s">
        <v>62</v>
      </c>
      <c r="B197" s="35" t="s">
        <v>156</v>
      </c>
      <c r="C197" s="9"/>
      <c r="D197" s="18">
        <f>D198</f>
        <v>33.299999999999997</v>
      </c>
      <c r="E197" s="76" t="s">
        <v>62</v>
      </c>
      <c r="F197" s="9" t="s">
        <v>156</v>
      </c>
      <c r="G197" s="9"/>
      <c r="H197" s="18">
        <f>H198</f>
        <v>7</v>
      </c>
      <c r="I197" s="18">
        <f>I198</f>
        <v>7</v>
      </c>
    </row>
    <row r="198" spans="1:9" ht="15.75" thickBot="1" x14ac:dyDescent="0.3">
      <c r="A198" s="32" t="s">
        <v>547</v>
      </c>
      <c r="B198" s="35" t="s">
        <v>156</v>
      </c>
      <c r="C198" s="9" t="s">
        <v>565</v>
      </c>
      <c r="D198" s="18">
        <f>'пр.9,10'!G205</f>
        <v>33.299999999999997</v>
      </c>
      <c r="E198" s="32" t="s">
        <v>547</v>
      </c>
      <c r="F198" s="9" t="s">
        <v>156</v>
      </c>
      <c r="G198" s="9" t="s">
        <v>565</v>
      </c>
      <c r="H198" s="18">
        <f>'пр.9,10'!N205</f>
        <v>7</v>
      </c>
      <c r="I198" s="18">
        <f>'пр.9,10'!O205</f>
        <v>7</v>
      </c>
    </row>
    <row r="199" spans="1:9" ht="26.25" thickBot="1" x14ac:dyDescent="0.3">
      <c r="A199" s="86" t="s">
        <v>131</v>
      </c>
      <c r="B199" s="82" t="s">
        <v>157</v>
      </c>
      <c r="C199" s="78"/>
      <c r="D199" s="73">
        <f>D200</f>
        <v>528.70000000000005</v>
      </c>
      <c r="E199" s="86" t="s">
        <v>131</v>
      </c>
      <c r="F199" s="72" t="s">
        <v>157</v>
      </c>
      <c r="G199" s="78"/>
      <c r="H199" s="73">
        <f>H200</f>
        <v>303.39999999999998</v>
      </c>
      <c r="I199" s="73">
        <f>I200</f>
        <v>303.39999999999998</v>
      </c>
    </row>
    <row r="200" spans="1:9" ht="39" thickBot="1" x14ac:dyDescent="0.3">
      <c r="A200" s="79" t="s">
        <v>132</v>
      </c>
      <c r="B200" s="34" t="s">
        <v>158</v>
      </c>
      <c r="C200" s="9"/>
      <c r="D200" s="17">
        <f>D201+D204</f>
        <v>528.70000000000005</v>
      </c>
      <c r="E200" s="79" t="s">
        <v>132</v>
      </c>
      <c r="F200" s="10" t="s">
        <v>158</v>
      </c>
      <c r="G200" s="9"/>
      <c r="H200" s="17">
        <f>H201+H204</f>
        <v>303.39999999999998</v>
      </c>
      <c r="I200" s="17">
        <f>I201+I204</f>
        <v>303.39999999999998</v>
      </c>
    </row>
    <row r="201" spans="1:9" ht="15.75" thickBot="1" x14ac:dyDescent="0.3">
      <c r="A201" s="76" t="s">
        <v>123</v>
      </c>
      <c r="B201" s="35" t="s">
        <v>159</v>
      </c>
      <c r="C201" s="10" t="s">
        <v>414</v>
      </c>
      <c r="D201" s="18">
        <f>D202+D203</f>
        <v>244.8</v>
      </c>
      <c r="E201" s="76" t="s">
        <v>123</v>
      </c>
      <c r="F201" s="9" t="s">
        <v>159</v>
      </c>
      <c r="G201" s="10"/>
      <c r="H201" s="18">
        <f>H202+H203</f>
        <v>176</v>
      </c>
      <c r="I201" s="18">
        <f>I202+I203</f>
        <v>176</v>
      </c>
    </row>
    <row r="202" spans="1:9" ht="15.75" thickBot="1" x14ac:dyDescent="0.3">
      <c r="A202" s="32" t="s">
        <v>547</v>
      </c>
      <c r="B202" s="35" t="s">
        <v>159</v>
      </c>
      <c r="C202" s="9" t="s">
        <v>565</v>
      </c>
      <c r="D202" s="18">
        <f>'пр.9,10'!G209</f>
        <v>229.8</v>
      </c>
      <c r="E202" s="32" t="s">
        <v>547</v>
      </c>
      <c r="F202" s="9" t="s">
        <v>159</v>
      </c>
      <c r="G202" s="9" t="s">
        <v>565</v>
      </c>
      <c r="H202" s="18">
        <f>'пр.9,10'!N209</f>
        <v>161</v>
      </c>
      <c r="I202" s="18">
        <f>'пр.9,10'!O209</f>
        <v>161</v>
      </c>
    </row>
    <row r="203" spans="1:9" ht="15.75" thickBot="1" x14ac:dyDescent="0.3">
      <c r="A203" s="37" t="s">
        <v>548</v>
      </c>
      <c r="B203" s="35" t="s">
        <v>159</v>
      </c>
      <c r="C203" s="9" t="s">
        <v>435</v>
      </c>
      <c r="D203" s="18">
        <f>'пр.9,10'!G210</f>
        <v>15</v>
      </c>
      <c r="E203" s="37" t="s">
        <v>548</v>
      </c>
      <c r="F203" s="9" t="s">
        <v>159</v>
      </c>
      <c r="G203" s="9" t="s">
        <v>435</v>
      </c>
      <c r="H203" s="18">
        <f>'пр.9,10'!N210</f>
        <v>15</v>
      </c>
      <c r="I203" s="18">
        <f>'пр.9,10'!O210</f>
        <v>15</v>
      </c>
    </row>
    <row r="204" spans="1:9" ht="15.75" thickBot="1" x14ac:dyDescent="0.3">
      <c r="A204" s="76" t="s">
        <v>2</v>
      </c>
      <c r="B204" s="35" t="s">
        <v>160</v>
      </c>
      <c r="C204" s="9"/>
      <c r="D204" s="18">
        <f>'пр.9,10'!G211</f>
        <v>283.89999999999998</v>
      </c>
      <c r="E204" s="76" t="s">
        <v>2</v>
      </c>
      <c r="F204" s="9" t="s">
        <v>160</v>
      </c>
      <c r="G204" s="9"/>
      <c r="H204" s="18">
        <f>H205</f>
        <v>127.4</v>
      </c>
      <c r="I204" s="18">
        <f>I205</f>
        <v>127.4</v>
      </c>
    </row>
    <row r="205" spans="1:9" ht="15.75" thickBot="1" x14ac:dyDescent="0.3">
      <c r="A205" s="32" t="s">
        <v>547</v>
      </c>
      <c r="B205" s="35" t="s">
        <v>160</v>
      </c>
      <c r="C205" s="9" t="s">
        <v>565</v>
      </c>
      <c r="D205" s="18">
        <f>'пр.9,10'!G212</f>
        <v>283.89999999999998</v>
      </c>
      <c r="E205" s="32" t="s">
        <v>547</v>
      </c>
      <c r="F205" s="9" t="s">
        <v>160</v>
      </c>
      <c r="G205" s="9" t="s">
        <v>565</v>
      </c>
      <c r="H205" s="18">
        <f>'пр.9,10'!N212</f>
        <v>127.4</v>
      </c>
      <c r="I205" s="18">
        <f>'пр.9,10'!O212</f>
        <v>127.4</v>
      </c>
    </row>
    <row r="206" spans="1:9" ht="26.25" thickBot="1" x14ac:dyDescent="0.3">
      <c r="A206" s="86" t="s">
        <v>133</v>
      </c>
      <c r="B206" s="82" t="s">
        <v>161</v>
      </c>
      <c r="C206" s="72"/>
      <c r="D206" s="73">
        <f>D207</f>
        <v>10</v>
      </c>
      <c r="E206" s="86" t="s">
        <v>133</v>
      </c>
      <c r="F206" s="72" t="s">
        <v>161</v>
      </c>
      <c r="G206" s="72"/>
      <c r="H206" s="73">
        <f>H207</f>
        <v>10</v>
      </c>
      <c r="I206" s="73">
        <f>I207</f>
        <v>10</v>
      </c>
    </row>
    <row r="207" spans="1:9" ht="26.25" thickBot="1" x14ac:dyDescent="0.3">
      <c r="A207" s="79" t="s">
        <v>134</v>
      </c>
      <c r="B207" s="34" t="s">
        <v>162</v>
      </c>
      <c r="C207" s="9"/>
      <c r="D207" s="17">
        <f>D209</f>
        <v>10</v>
      </c>
      <c r="E207" s="79" t="s">
        <v>134</v>
      </c>
      <c r="F207" s="10" t="s">
        <v>162</v>
      </c>
      <c r="G207" s="9"/>
      <c r="H207" s="17">
        <f>H209</f>
        <v>10</v>
      </c>
      <c r="I207" s="17">
        <f>I209</f>
        <v>10</v>
      </c>
    </row>
    <row r="208" spans="1:9" ht="26.25" thickBot="1" x14ac:dyDescent="0.3">
      <c r="A208" s="76" t="s">
        <v>135</v>
      </c>
      <c r="B208" s="35" t="s">
        <v>163</v>
      </c>
      <c r="C208" s="10"/>
      <c r="D208" s="18">
        <f>D209</f>
        <v>10</v>
      </c>
      <c r="E208" s="76" t="s">
        <v>135</v>
      </c>
      <c r="F208" s="9" t="s">
        <v>163</v>
      </c>
      <c r="G208" s="10"/>
      <c r="H208" s="18">
        <f>H209</f>
        <v>10</v>
      </c>
      <c r="I208" s="18">
        <f>I209</f>
        <v>10</v>
      </c>
    </row>
    <row r="209" spans="1:9" ht="15.75" thickBot="1" x14ac:dyDescent="0.3">
      <c r="A209" s="32" t="s">
        <v>547</v>
      </c>
      <c r="B209" s="35" t="s">
        <v>163</v>
      </c>
      <c r="C209" s="9" t="s">
        <v>565</v>
      </c>
      <c r="D209" s="18">
        <f>'пр.9,10'!G287</f>
        <v>10</v>
      </c>
      <c r="E209" s="32" t="s">
        <v>547</v>
      </c>
      <c r="F209" s="9" t="s">
        <v>163</v>
      </c>
      <c r="G209" s="9" t="s">
        <v>565</v>
      </c>
      <c r="H209" s="18">
        <f>'пр.9,10'!N287</f>
        <v>10</v>
      </c>
      <c r="I209" s="18">
        <f>'пр.9,10'!O287</f>
        <v>10</v>
      </c>
    </row>
    <row r="210" spans="1:9" ht="26.25" thickBot="1" x14ac:dyDescent="0.3">
      <c r="A210" s="86" t="s">
        <v>136</v>
      </c>
      <c r="B210" s="82" t="s">
        <v>164</v>
      </c>
      <c r="C210" s="72"/>
      <c r="D210" s="73">
        <f>D211+D214+D217</f>
        <v>2480.5</v>
      </c>
      <c r="E210" s="86" t="s">
        <v>136</v>
      </c>
      <c r="F210" s="72" t="s">
        <v>164</v>
      </c>
      <c r="G210" s="72"/>
      <c r="H210" s="73">
        <f>H211+H214+H217</f>
        <v>1797.5</v>
      </c>
      <c r="I210" s="73">
        <f>I211+I214+I217</f>
        <v>1692.5</v>
      </c>
    </row>
    <row r="211" spans="1:9" ht="39" thickBot="1" x14ac:dyDescent="0.3">
      <c r="A211" s="79" t="s">
        <v>137</v>
      </c>
      <c r="B211" s="34" t="s">
        <v>165</v>
      </c>
      <c r="C211" s="10"/>
      <c r="D211" s="17">
        <f>D213</f>
        <v>188</v>
      </c>
      <c r="E211" s="79" t="s">
        <v>137</v>
      </c>
      <c r="F211" s="10" t="s">
        <v>165</v>
      </c>
      <c r="G211" s="10"/>
      <c r="H211" s="17">
        <f>H213</f>
        <v>105</v>
      </c>
      <c r="I211" s="17">
        <f>I213</f>
        <v>0</v>
      </c>
    </row>
    <row r="212" spans="1:9" ht="15.75" thickBot="1" x14ac:dyDescent="0.3">
      <c r="A212" s="76" t="s">
        <v>2</v>
      </c>
      <c r="B212" s="35" t="s">
        <v>166</v>
      </c>
      <c r="C212" s="10"/>
      <c r="D212" s="18">
        <f>D213</f>
        <v>188</v>
      </c>
      <c r="E212" s="76" t="s">
        <v>2</v>
      </c>
      <c r="F212" s="9" t="s">
        <v>166</v>
      </c>
      <c r="G212" s="10"/>
      <c r="H212" s="18">
        <f>H213</f>
        <v>105</v>
      </c>
      <c r="I212" s="18">
        <f>I213</f>
        <v>0</v>
      </c>
    </row>
    <row r="213" spans="1:9" ht="15.75" thickBot="1" x14ac:dyDescent="0.3">
      <c r="A213" s="32" t="s">
        <v>547</v>
      </c>
      <c r="B213" s="35" t="s">
        <v>166</v>
      </c>
      <c r="C213" s="9" t="s">
        <v>565</v>
      </c>
      <c r="D213" s="18">
        <f>'пр.9,10'!G275</f>
        <v>188</v>
      </c>
      <c r="E213" s="32" t="s">
        <v>547</v>
      </c>
      <c r="F213" s="9" t="s">
        <v>166</v>
      </c>
      <c r="G213" s="9" t="s">
        <v>565</v>
      </c>
      <c r="H213" s="18">
        <f>'пр.9,10'!N275</f>
        <v>105</v>
      </c>
      <c r="I213" s="18">
        <f>'пр.9,10'!O275</f>
        <v>0</v>
      </c>
    </row>
    <row r="214" spans="1:9" ht="39" thickBot="1" x14ac:dyDescent="0.3">
      <c r="A214" s="79" t="s">
        <v>138</v>
      </c>
      <c r="B214" s="34" t="s">
        <v>167</v>
      </c>
      <c r="C214" s="10"/>
      <c r="D214" s="17">
        <f>D216</f>
        <v>0</v>
      </c>
      <c r="E214" s="79" t="s">
        <v>138</v>
      </c>
      <c r="F214" s="10" t="s">
        <v>167</v>
      </c>
      <c r="G214" s="10"/>
      <c r="H214" s="17">
        <f>H216</f>
        <v>0</v>
      </c>
      <c r="I214" s="17">
        <f>I216</f>
        <v>0</v>
      </c>
    </row>
    <row r="215" spans="1:9" ht="26.25" thickBot="1" x14ac:dyDescent="0.3">
      <c r="A215" s="76" t="s">
        <v>139</v>
      </c>
      <c r="B215" s="35" t="s">
        <v>168</v>
      </c>
      <c r="C215" s="9"/>
      <c r="D215" s="18">
        <f>D216</f>
        <v>0</v>
      </c>
      <c r="E215" s="76" t="s">
        <v>139</v>
      </c>
      <c r="F215" s="9" t="s">
        <v>168</v>
      </c>
      <c r="G215" s="9"/>
      <c r="H215" s="18">
        <f>H216</f>
        <v>0</v>
      </c>
      <c r="I215" s="18">
        <f>I216</f>
        <v>0</v>
      </c>
    </row>
    <row r="216" spans="1:9" ht="15.75" thickBot="1" x14ac:dyDescent="0.3">
      <c r="A216" s="32" t="s">
        <v>547</v>
      </c>
      <c r="B216" s="35" t="s">
        <v>168</v>
      </c>
      <c r="C216" s="9" t="s">
        <v>565</v>
      </c>
      <c r="D216" s="18">
        <f>'пр.9,10'!G282</f>
        <v>0</v>
      </c>
      <c r="E216" s="32" t="s">
        <v>547</v>
      </c>
      <c r="F216" s="9" t="s">
        <v>168</v>
      </c>
      <c r="G216" s="9" t="s">
        <v>565</v>
      </c>
      <c r="H216" s="18">
        <f>'пр.9,10'!N282</f>
        <v>0</v>
      </c>
      <c r="I216" s="18">
        <f>'пр.9,10'!O282</f>
        <v>0</v>
      </c>
    </row>
    <row r="217" spans="1:9" ht="26.25" thickBot="1" x14ac:dyDescent="0.3">
      <c r="A217" s="79" t="s">
        <v>880</v>
      </c>
      <c r="B217" s="34" t="s">
        <v>169</v>
      </c>
      <c r="C217" s="9"/>
      <c r="D217" s="17">
        <f>D218+D220+D223+D225</f>
        <v>2292.5</v>
      </c>
      <c r="E217" s="79" t="s">
        <v>880</v>
      </c>
      <c r="F217" s="10" t="s">
        <v>169</v>
      </c>
      <c r="G217" s="9"/>
      <c r="H217" s="17">
        <f>H218+H220+H223+H225</f>
        <v>1692.5</v>
      </c>
      <c r="I217" s="17">
        <f>I218+I220+I223+I225</f>
        <v>1692.5</v>
      </c>
    </row>
    <row r="218" spans="1:9" ht="15.75" thickBot="1" x14ac:dyDescent="0.3">
      <c r="A218" s="76" t="s">
        <v>563</v>
      </c>
      <c r="B218" s="35" t="s">
        <v>170</v>
      </c>
      <c r="C218" s="9"/>
      <c r="D218" s="18">
        <f>D219</f>
        <v>2151.4</v>
      </c>
      <c r="E218" s="76" t="s">
        <v>563</v>
      </c>
      <c r="F218" s="9" t="s">
        <v>170</v>
      </c>
      <c r="G218" s="9"/>
      <c r="H218" s="18">
        <f>H219</f>
        <v>1551.4</v>
      </c>
      <c r="I218" s="18">
        <f>I219</f>
        <v>1551.4</v>
      </c>
    </row>
    <row r="219" spans="1:9" ht="25.5" thickBot="1" x14ac:dyDescent="0.3">
      <c r="A219" s="6" t="s">
        <v>550</v>
      </c>
      <c r="B219" s="35" t="s">
        <v>170</v>
      </c>
      <c r="C219" s="9" t="s">
        <v>436</v>
      </c>
      <c r="D219" s="18">
        <f>'пр.9,10'!G216</f>
        <v>2151.4</v>
      </c>
      <c r="E219" s="6" t="s">
        <v>550</v>
      </c>
      <c r="F219" s="9" t="s">
        <v>170</v>
      </c>
      <c r="G219" s="9" t="s">
        <v>436</v>
      </c>
      <c r="H219" s="18">
        <f>'пр.9,10'!N216</f>
        <v>1551.4</v>
      </c>
      <c r="I219" s="18">
        <f>'пр.9,10'!O216</f>
        <v>1551.4</v>
      </c>
    </row>
    <row r="220" spans="1:9" ht="26.25" thickBot="1" x14ac:dyDescent="0.3">
      <c r="A220" s="76" t="s">
        <v>564</v>
      </c>
      <c r="B220" s="35" t="s">
        <v>171</v>
      </c>
      <c r="C220" s="10"/>
      <c r="D220" s="18">
        <f>D221+D222</f>
        <v>115</v>
      </c>
      <c r="E220" s="76" t="s">
        <v>564</v>
      </c>
      <c r="F220" s="9" t="s">
        <v>171</v>
      </c>
      <c r="G220" s="10"/>
      <c r="H220" s="18">
        <f>H221+H222</f>
        <v>115</v>
      </c>
      <c r="I220" s="18">
        <f>I221+I222</f>
        <v>115</v>
      </c>
    </row>
    <row r="221" spans="1:9" ht="15.75" thickBot="1" x14ac:dyDescent="0.3">
      <c r="A221" s="32" t="s">
        <v>547</v>
      </c>
      <c r="B221" s="35" t="s">
        <v>171</v>
      </c>
      <c r="C221" s="9" t="s">
        <v>565</v>
      </c>
      <c r="D221" s="18">
        <f>'пр.9,10'!G218</f>
        <v>115</v>
      </c>
      <c r="E221" s="32" t="s">
        <v>547</v>
      </c>
      <c r="F221" s="9" t="s">
        <v>171</v>
      </c>
      <c r="G221" s="9" t="s">
        <v>565</v>
      </c>
      <c r="H221" s="18">
        <f>'пр.9,10'!N218</f>
        <v>115</v>
      </c>
      <c r="I221" s="18">
        <f>'пр.9,10'!O218</f>
        <v>115</v>
      </c>
    </row>
    <row r="222" spans="1:9" ht="15.75" thickBot="1" x14ac:dyDescent="0.3">
      <c r="A222" s="37" t="s">
        <v>548</v>
      </c>
      <c r="B222" s="35" t="s">
        <v>171</v>
      </c>
      <c r="C222" s="9" t="s">
        <v>435</v>
      </c>
      <c r="D222" s="18"/>
      <c r="E222" s="37" t="s">
        <v>548</v>
      </c>
      <c r="F222" s="9" t="s">
        <v>171</v>
      </c>
      <c r="G222" s="9" t="s">
        <v>435</v>
      </c>
      <c r="H222" s="18"/>
      <c r="I222" s="18"/>
    </row>
    <row r="223" spans="1:9" ht="26.25" thickBot="1" x14ac:dyDescent="0.3">
      <c r="A223" s="76" t="s">
        <v>0</v>
      </c>
      <c r="B223" s="35" t="s">
        <v>172</v>
      </c>
      <c r="C223" s="9"/>
      <c r="D223" s="18">
        <f>D224</f>
        <v>0</v>
      </c>
      <c r="E223" s="76" t="s">
        <v>0</v>
      </c>
      <c r="F223" s="9" t="s">
        <v>172</v>
      </c>
      <c r="G223" s="9"/>
      <c r="H223" s="18">
        <f>H224</f>
        <v>0</v>
      </c>
      <c r="I223" s="18">
        <f>I224</f>
        <v>0</v>
      </c>
    </row>
    <row r="224" spans="1:9" ht="15.75" thickBot="1" x14ac:dyDescent="0.3">
      <c r="A224" s="32" t="s">
        <v>547</v>
      </c>
      <c r="B224" s="35" t="s">
        <v>172</v>
      </c>
      <c r="C224" s="9" t="s">
        <v>436</v>
      </c>
      <c r="D224" s="18">
        <f>'пр.9,10'!G220</f>
        <v>0</v>
      </c>
      <c r="E224" s="32" t="s">
        <v>547</v>
      </c>
      <c r="F224" s="9" t="s">
        <v>172</v>
      </c>
      <c r="G224" s="9" t="s">
        <v>436</v>
      </c>
      <c r="H224" s="18">
        <f>'пр.9,10'!N220</f>
        <v>0</v>
      </c>
      <c r="I224" s="18">
        <f>'пр.9,10'!O220</f>
        <v>0</v>
      </c>
    </row>
    <row r="225" spans="1:9" ht="15.75" thickBot="1" x14ac:dyDescent="0.3">
      <c r="A225" s="76" t="s">
        <v>2</v>
      </c>
      <c r="B225" s="35" t="s">
        <v>173</v>
      </c>
      <c r="C225" s="9"/>
      <c r="D225" s="18">
        <f>D226</f>
        <v>26.1</v>
      </c>
      <c r="E225" s="76" t="s">
        <v>2</v>
      </c>
      <c r="F225" s="9" t="s">
        <v>173</v>
      </c>
      <c r="G225" s="9"/>
      <c r="H225" s="18">
        <f>H226</f>
        <v>26.1</v>
      </c>
      <c r="I225" s="18">
        <f>I226</f>
        <v>26.1</v>
      </c>
    </row>
    <row r="226" spans="1:9" ht="15.75" thickBot="1" x14ac:dyDescent="0.3">
      <c r="A226" s="353" t="s">
        <v>547</v>
      </c>
      <c r="B226" s="35" t="s">
        <v>173</v>
      </c>
      <c r="C226" s="9" t="s">
        <v>565</v>
      </c>
      <c r="D226" s="18">
        <f>'пр.9,10'!G222</f>
        <v>26.1</v>
      </c>
      <c r="E226" s="353" t="s">
        <v>547</v>
      </c>
      <c r="F226" s="9" t="s">
        <v>173</v>
      </c>
      <c r="G226" s="9" t="s">
        <v>565</v>
      </c>
      <c r="H226" s="18">
        <f>'пр.9,10'!N222</f>
        <v>26.1</v>
      </c>
      <c r="I226" s="18">
        <f>'пр.9,10'!O222</f>
        <v>26.1</v>
      </c>
    </row>
    <row r="227" spans="1:9" ht="27" thickBot="1" x14ac:dyDescent="0.3">
      <c r="A227" s="354" t="s">
        <v>882</v>
      </c>
      <c r="B227" s="34" t="s">
        <v>210</v>
      </c>
      <c r="C227" s="9"/>
      <c r="D227" s="355">
        <v>0</v>
      </c>
      <c r="E227" s="354" t="s">
        <v>882</v>
      </c>
      <c r="F227" s="34" t="s">
        <v>210</v>
      </c>
      <c r="G227" s="9"/>
      <c r="H227" s="18">
        <v>0</v>
      </c>
      <c r="I227" s="18">
        <v>0</v>
      </c>
    </row>
    <row r="228" spans="1:9" ht="15.75" thickBot="1" x14ac:dyDescent="0.3">
      <c r="A228" s="32" t="s">
        <v>547</v>
      </c>
      <c r="B228" s="35" t="s">
        <v>211</v>
      </c>
      <c r="C228" s="9" t="s">
        <v>565</v>
      </c>
      <c r="D228" s="18">
        <v>0</v>
      </c>
      <c r="E228" s="32" t="s">
        <v>547</v>
      </c>
      <c r="F228" s="35" t="s">
        <v>211</v>
      </c>
      <c r="G228" s="9" t="s">
        <v>565</v>
      </c>
      <c r="H228" s="18">
        <v>0</v>
      </c>
      <c r="I228" s="18">
        <v>0</v>
      </c>
    </row>
    <row r="229" spans="1:9" ht="39" thickBot="1" x14ac:dyDescent="0.3">
      <c r="A229" s="323" t="s">
        <v>898</v>
      </c>
      <c r="B229" s="325" t="s">
        <v>848</v>
      </c>
      <c r="C229" s="326"/>
      <c r="D229" s="322">
        <f>'пр.9,10'!G242</f>
        <v>2430.3000000000002</v>
      </c>
      <c r="E229" s="323" t="s">
        <v>898</v>
      </c>
      <c r="F229" s="325" t="s">
        <v>848</v>
      </c>
      <c r="G229" s="326"/>
      <c r="H229" s="322">
        <f>'пр.9,10'!N242</f>
        <v>2235.8000000000002</v>
      </c>
      <c r="I229" s="322">
        <f>'пр.9,10'!O242</f>
        <v>2315.1000000000004</v>
      </c>
    </row>
    <row r="230" spans="1:9" ht="26.25" thickBot="1" x14ac:dyDescent="0.3">
      <c r="A230" s="126" t="s">
        <v>899</v>
      </c>
      <c r="B230" s="285" t="s">
        <v>900</v>
      </c>
      <c r="C230" s="65"/>
      <c r="D230" s="17">
        <f>'пр.9,10'!G243</f>
        <v>2430.3000000000002</v>
      </c>
      <c r="E230" s="126" t="s">
        <v>899</v>
      </c>
      <c r="F230" s="285" t="s">
        <v>900</v>
      </c>
      <c r="G230" s="65"/>
      <c r="H230" s="17">
        <f>'пр.9,10'!N243</f>
        <v>2235.8000000000002</v>
      </c>
      <c r="I230" s="17">
        <f>'пр.9,10'!O243</f>
        <v>2315.1000000000004</v>
      </c>
    </row>
    <row r="231" spans="1:9" ht="27" thickBot="1" x14ac:dyDescent="0.3">
      <c r="A231" s="92" t="s">
        <v>560</v>
      </c>
      <c r="B231" s="65" t="s">
        <v>901</v>
      </c>
      <c r="C231" s="65"/>
      <c r="D231" s="18">
        <f>'пр.9,10'!G244</f>
        <v>2201.3000000000002</v>
      </c>
      <c r="E231" s="92" t="s">
        <v>560</v>
      </c>
      <c r="F231" s="65" t="s">
        <v>901</v>
      </c>
      <c r="G231" s="65"/>
      <c r="H231" s="18">
        <f>'пр.9,10'!N244</f>
        <v>2006.8000000000002</v>
      </c>
      <c r="I231" s="18">
        <f>'пр.9,10'!O244</f>
        <v>2086.1000000000004</v>
      </c>
    </row>
    <row r="232" spans="1:9" ht="24.75" thickBot="1" x14ac:dyDescent="0.3">
      <c r="A232" s="32" t="s">
        <v>546</v>
      </c>
      <c r="B232" s="65" t="s">
        <v>901</v>
      </c>
      <c r="C232" s="65" t="s">
        <v>436</v>
      </c>
      <c r="D232" s="18">
        <f>'пр.9,10'!G245</f>
        <v>2201.3000000000002</v>
      </c>
      <c r="E232" s="32" t="s">
        <v>546</v>
      </c>
      <c r="F232" s="65" t="s">
        <v>901</v>
      </c>
      <c r="G232" s="65" t="s">
        <v>436</v>
      </c>
      <c r="H232" s="18">
        <f>'пр.9,10'!N245</f>
        <v>2006.8000000000002</v>
      </c>
      <c r="I232" s="18">
        <f>'пр.9,10'!O245</f>
        <v>2086.1000000000004</v>
      </c>
    </row>
    <row r="233" spans="1:9" ht="15.75" thickBot="1" x14ac:dyDescent="0.3">
      <c r="A233" s="80" t="s">
        <v>123</v>
      </c>
      <c r="B233" s="65" t="s">
        <v>902</v>
      </c>
      <c r="C233" s="65"/>
      <c r="D233" s="18">
        <f>'пр.9,10'!G246</f>
        <v>160.6</v>
      </c>
      <c r="E233" s="80" t="s">
        <v>123</v>
      </c>
      <c r="F233" s="65" t="s">
        <v>902</v>
      </c>
      <c r="G233" s="65"/>
      <c r="H233" s="18">
        <f>'пр.9,10'!N246</f>
        <v>160.6</v>
      </c>
      <c r="I233" s="18">
        <f>'пр.9,10'!O246</f>
        <v>160.6</v>
      </c>
    </row>
    <row r="234" spans="1:9" ht="15.75" thickBot="1" x14ac:dyDescent="0.3">
      <c r="A234" s="63" t="s">
        <v>547</v>
      </c>
      <c r="B234" s="65" t="s">
        <v>902</v>
      </c>
      <c r="C234" s="65" t="s">
        <v>565</v>
      </c>
      <c r="D234" s="18">
        <f>'пр.9,10'!G247</f>
        <v>160.6</v>
      </c>
      <c r="E234" s="63" t="s">
        <v>547</v>
      </c>
      <c r="F234" s="65" t="s">
        <v>902</v>
      </c>
      <c r="G234" s="65" t="s">
        <v>565</v>
      </c>
      <c r="H234" s="18">
        <f>'пр.9,10'!N247</f>
        <v>160.6</v>
      </c>
      <c r="I234" s="18">
        <f>'пр.9,10'!O247</f>
        <v>160.6</v>
      </c>
    </row>
    <row r="235" spans="1:9" ht="15.75" thickBot="1" x14ac:dyDescent="0.3">
      <c r="A235" s="137" t="s">
        <v>2</v>
      </c>
      <c r="B235" s="65" t="s">
        <v>903</v>
      </c>
      <c r="C235" s="65"/>
      <c r="D235" s="18">
        <f>'пр.9,10'!G248</f>
        <v>68.400000000000006</v>
      </c>
      <c r="E235" s="137" t="s">
        <v>2</v>
      </c>
      <c r="F235" s="65" t="s">
        <v>903</v>
      </c>
      <c r="G235" s="65"/>
      <c r="H235" s="18">
        <f>'пр.9,10'!N248</f>
        <v>68.400000000000006</v>
      </c>
      <c r="I235" s="18">
        <f>'пр.9,10'!O248</f>
        <v>68.400000000000006</v>
      </c>
    </row>
    <row r="236" spans="1:9" ht="15.75" thickBot="1" x14ac:dyDescent="0.3">
      <c r="A236" s="63" t="s">
        <v>547</v>
      </c>
      <c r="B236" s="65" t="s">
        <v>904</v>
      </c>
      <c r="C236" s="65" t="s">
        <v>565</v>
      </c>
      <c r="D236" s="18">
        <f>'пр.9,10'!G249</f>
        <v>68.400000000000006</v>
      </c>
      <c r="E236" s="63" t="s">
        <v>547</v>
      </c>
      <c r="F236" s="65" t="s">
        <v>904</v>
      </c>
      <c r="G236" s="65" t="s">
        <v>565</v>
      </c>
      <c r="H236" s="18">
        <f>'пр.9,10'!N249</f>
        <v>68.400000000000006</v>
      </c>
      <c r="I236" s="18">
        <f>'пр.9,10'!O249</f>
        <v>68.400000000000006</v>
      </c>
    </row>
    <row r="237" spans="1:9" ht="26.25" thickBot="1" x14ac:dyDescent="0.3">
      <c r="A237" s="323" t="s">
        <v>894</v>
      </c>
      <c r="B237" s="325" t="s">
        <v>896</v>
      </c>
      <c r="C237" s="321"/>
      <c r="D237" s="324">
        <f>D238</f>
        <v>1</v>
      </c>
      <c r="E237" s="323" t="s">
        <v>894</v>
      </c>
      <c r="F237" s="325" t="s">
        <v>896</v>
      </c>
      <c r="G237" s="321"/>
      <c r="H237" s="324">
        <f t="shared" ref="H237:I239" si="0">H238</f>
        <v>1</v>
      </c>
      <c r="I237" s="324">
        <f t="shared" si="0"/>
        <v>1</v>
      </c>
    </row>
    <row r="238" spans="1:9" ht="26.25" thickBot="1" x14ac:dyDescent="0.3">
      <c r="A238" s="52" t="s">
        <v>798</v>
      </c>
      <c r="B238" s="285" t="s">
        <v>897</v>
      </c>
      <c r="C238" s="9" t="s">
        <v>414</v>
      </c>
      <c r="D238" s="18">
        <f>D239</f>
        <v>1</v>
      </c>
      <c r="E238" s="52" t="s">
        <v>798</v>
      </c>
      <c r="F238" s="285" t="s">
        <v>897</v>
      </c>
      <c r="G238" s="9"/>
      <c r="H238" s="18">
        <f t="shared" si="0"/>
        <v>1</v>
      </c>
      <c r="I238" s="18">
        <f t="shared" si="0"/>
        <v>1</v>
      </c>
    </row>
    <row r="239" spans="1:9" ht="26.25" thickBot="1" x14ac:dyDescent="0.3">
      <c r="A239" s="76" t="s">
        <v>564</v>
      </c>
      <c r="B239" s="65" t="s">
        <v>895</v>
      </c>
      <c r="C239" s="9"/>
      <c r="D239" s="18">
        <f>D240</f>
        <v>1</v>
      </c>
      <c r="E239" s="352" t="s">
        <v>564</v>
      </c>
      <c r="F239" s="65" t="s">
        <v>895</v>
      </c>
      <c r="G239" s="9"/>
      <c r="H239" s="18">
        <f t="shared" si="0"/>
        <v>1</v>
      </c>
      <c r="I239" s="18">
        <f t="shared" si="0"/>
        <v>1</v>
      </c>
    </row>
    <row r="240" spans="1:9" ht="15.75" thickBot="1" x14ac:dyDescent="0.3">
      <c r="A240" s="32" t="s">
        <v>547</v>
      </c>
      <c r="B240" s="65" t="s">
        <v>895</v>
      </c>
      <c r="C240" s="9" t="s">
        <v>565</v>
      </c>
      <c r="D240" s="18">
        <f>'пр.9,10'!G298</f>
        <v>1</v>
      </c>
      <c r="E240" s="32" t="s">
        <v>547</v>
      </c>
      <c r="F240" s="65" t="s">
        <v>895</v>
      </c>
      <c r="G240" s="9" t="s">
        <v>565</v>
      </c>
      <c r="H240" s="18">
        <f>'пр.9,10'!N298</f>
        <v>1</v>
      </c>
      <c r="I240" s="18">
        <f>'пр.9,10'!O298</f>
        <v>1</v>
      </c>
    </row>
    <row r="241" spans="1:9" ht="26.25" thickBot="1" x14ac:dyDescent="0.3">
      <c r="A241" s="86" t="s">
        <v>140</v>
      </c>
      <c r="B241" s="82" t="s">
        <v>174</v>
      </c>
      <c r="C241" s="72"/>
      <c r="D241" s="73">
        <f>D242</f>
        <v>100</v>
      </c>
      <c r="E241" s="86" t="s">
        <v>140</v>
      </c>
      <c r="F241" s="72" t="s">
        <v>174</v>
      </c>
      <c r="G241" s="72"/>
      <c r="H241" s="73">
        <f>H242</f>
        <v>100</v>
      </c>
      <c r="I241" s="73">
        <f>I242</f>
        <v>100</v>
      </c>
    </row>
    <row r="242" spans="1:9" ht="26.25" thickBot="1" x14ac:dyDescent="0.3">
      <c r="A242" s="79" t="s">
        <v>141</v>
      </c>
      <c r="B242" s="34" t="s">
        <v>175</v>
      </c>
      <c r="C242" s="9"/>
      <c r="D242" s="17">
        <f>D244</f>
        <v>100</v>
      </c>
      <c r="E242" s="79" t="s">
        <v>141</v>
      </c>
      <c r="F242" s="10" t="s">
        <v>175</v>
      </c>
      <c r="G242" s="9"/>
      <c r="H242" s="17">
        <f>H244</f>
        <v>100</v>
      </c>
      <c r="I242" s="17">
        <f>I244</f>
        <v>100</v>
      </c>
    </row>
    <row r="243" spans="1:9" ht="26.25" thickBot="1" x14ac:dyDescent="0.3">
      <c r="A243" s="76" t="s">
        <v>142</v>
      </c>
      <c r="B243" s="35" t="s">
        <v>176</v>
      </c>
      <c r="C243" s="9"/>
      <c r="D243" s="18">
        <f>D244</f>
        <v>100</v>
      </c>
      <c r="E243" s="76" t="s">
        <v>142</v>
      </c>
      <c r="F243" s="9" t="s">
        <v>176</v>
      </c>
      <c r="G243" s="9"/>
      <c r="H243" s="18">
        <f>H244</f>
        <v>100</v>
      </c>
      <c r="I243" s="18">
        <f>I244</f>
        <v>100</v>
      </c>
    </row>
    <row r="244" spans="1:9" ht="15.75" thickBot="1" x14ac:dyDescent="0.3">
      <c r="A244" s="32" t="s">
        <v>547</v>
      </c>
      <c r="B244" s="35" t="s">
        <v>176</v>
      </c>
      <c r="C244" s="9" t="s">
        <v>565</v>
      </c>
      <c r="D244" s="18">
        <f>'пр.9,10'!G317</f>
        <v>100</v>
      </c>
      <c r="E244" s="32" t="s">
        <v>547</v>
      </c>
      <c r="F244" s="9" t="s">
        <v>176</v>
      </c>
      <c r="G244" s="9" t="s">
        <v>565</v>
      </c>
      <c r="H244" s="18">
        <f>'пр.9,10'!N317</f>
        <v>100</v>
      </c>
      <c r="I244" s="18">
        <f>'пр.9,10'!O317</f>
        <v>100</v>
      </c>
    </row>
    <row r="245" spans="1:9" ht="26.25" thickBot="1" x14ac:dyDescent="0.3">
      <c r="A245" s="86" t="s">
        <v>143</v>
      </c>
      <c r="B245" s="82" t="s">
        <v>177</v>
      </c>
      <c r="C245" s="72"/>
      <c r="D245" s="73">
        <f>D246+D249</f>
        <v>302.5</v>
      </c>
      <c r="E245" s="86" t="s">
        <v>143</v>
      </c>
      <c r="F245" s="72" t="s">
        <v>177</v>
      </c>
      <c r="G245" s="72"/>
      <c r="H245" s="73">
        <f>H246+H249</f>
        <v>306.89999999999998</v>
      </c>
      <c r="I245" s="73">
        <f>I246+I249</f>
        <v>312.3</v>
      </c>
    </row>
    <row r="246" spans="1:9" ht="26.25" thickBot="1" x14ac:dyDescent="0.3">
      <c r="A246" s="83" t="s">
        <v>397</v>
      </c>
      <c r="B246" s="34" t="s">
        <v>178</v>
      </c>
      <c r="C246" s="10"/>
      <c r="D246" s="17">
        <f>D247</f>
        <v>20</v>
      </c>
      <c r="E246" s="83" t="s">
        <v>397</v>
      </c>
      <c r="F246" s="10" t="s">
        <v>178</v>
      </c>
      <c r="G246" s="10"/>
      <c r="H246" s="17">
        <f>H247</f>
        <v>20</v>
      </c>
      <c r="I246" s="17">
        <f>I247</f>
        <v>20</v>
      </c>
    </row>
    <row r="247" spans="1:9" ht="26.25" thickBot="1" x14ac:dyDescent="0.3">
      <c r="A247" s="76" t="s">
        <v>142</v>
      </c>
      <c r="B247" s="35" t="s">
        <v>179</v>
      </c>
      <c r="C247" s="9"/>
      <c r="D247" s="18">
        <f>D248</f>
        <v>20</v>
      </c>
      <c r="E247" s="76" t="s">
        <v>142</v>
      </c>
      <c r="F247" s="9" t="s">
        <v>179</v>
      </c>
      <c r="G247" s="9"/>
      <c r="H247" s="18">
        <f>H248</f>
        <v>20</v>
      </c>
      <c r="I247" s="18">
        <f>I248</f>
        <v>20</v>
      </c>
    </row>
    <row r="248" spans="1:9" ht="15.75" thickBot="1" x14ac:dyDescent="0.3">
      <c r="A248" s="32" t="s">
        <v>547</v>
      </c>
      <c r="B248" s="35" t="s">
        <v>179</v>
      </c>
      <c r="C248" s="9" t="s">
        <v>565</v>
      </c>
      <c r="D248" s="18">
        <f>'пр.9,10'!G321</f>
        <v>20</v>
      </c>
      <c r="E248" s="32" t="s">
        <v>547</v>
      </c>
      <c r="F248" s="9" t="s">
        <v>179</v>
      </c>
      <c r="G248" s="9" t="s">
        <v>565</v>
      </c>
      <c r="H248" s="18">
        <f>'пр.9,10'!N321</f>
        <v>20</v>
      </c>
      <c r="I248" s="18">
        <f>'пр.9,10'!O321</f>
        <v>20</v>
      </c>
    </row>
    <row r="249" spans="1:9" ht="26.25" thickBot="1" x14ac:dyDescent="0.3">
      <c r="A249" s="79" t="s">
        <v>144</v>
      </c>
      <c r="B249" s="34" t="s">
        <v>180</v>
      </c>
      <c r="C249" s="9"/>
      <c r="D249" s="17">
        <f>D253+D255+D250</f>
        <v>282.5</v>
      </c>
      <c r="E249" s="79" t="s">
        <v>144</v>
      </c>
      <c r="F249" s="10" t="s">
        <v>180</v>
      </c>
      <c r="G249" s="9"/>
      <c r="H249" s="17">
        <f>H253+H255+H250</f>
        <v>286.89999999999998</v>
      </c>
      <c r="I249" s="17">
        <f>I253+I255+I250</f>
        <v>292.3</v>
      </c>
    </row>
    <row r="250" spans="1:9" ht="26.25" thickBot="1" x14ac:dyDescent="0.3">
      <c r="A250" s="76" t="s">
        <v>142</v>
      </c>
      <c r="B250" s="35" t="s">
        <v>567</v>
      </c>
      <c r="C250" s="9"/>
      <c r="D250" s="18">
        <f>D251</f>
        <v>27.2</v>
      </c>
      <c r="E250" s="76" t="s">
        <v>142</v>
      </c>
      <c r="F250" s="9" t="s">
        <v>567</v>
      </c>
      <c r="G250" s="9"/>
      <c r="H250" s="18">
        <f>H251</f>
        <v>27</v>
      </c>
      <c r="I250" s="18">
        <f>I251</f>
        <v>26.7</v>
      </c>
    </row>
    <row r="251" spans="1:9" ht="15.75" thickBot="1" x14ac:dyDescent="0.3">
      <c r="A251" s="32" t="s">
        <v>547</v>
      </c>
      <c r="B251" s="35" t="s">
        <v>567</v>
      </c>
      <c r="C251" s="9" t="s">
        <v>565</v>
      </c>
      <c r="D251" s="18">
        <f>'пр.9,10'!G324</f>
        <v>27.2</v>
      </c>
      <c r="E251" s="32" t="s">
        <v>547</v>
      </c>
      <c r="F251" s="9" t="s">
        <v>567</v>
      </c>
      <c r="G251" s="9" t="s">
        <v>565</v>
      </c>
      <c r="H251" s="18">
        <f>'пр.9,10'!N324</f>
        <v>27</v>
      </c>
      <c r="I251" s="18">
        <f>'пр.9,10'!O324</f>
        <v>26.7</v>
      </c>
    </row>
    <row r="252" spans="1:9" ht="39" thickBot="1" x14ac:dyDescent="0.3">
      <c r="A252" s="94" t="s">
        <v>145</v>
      </c>
      <c r="B252" s="35" t="s">
        <v>181</v>
      </c>
      <c r="C252" s="10"/>
      <c r="D252" s="18">
        <f>D253</f>
        <v>242.5</v>
      </c>
      <c r="E252" s="94" t="s">
        <v>145</v>
      </c>
      <c r="F252" s="9" t="s">
        <v>181</v>
      </c>
      <c r="G252" s="10"/>
      <c r="H252" s="18">
        <f>H253</f>
        <v>246.9</v>
      </c>
      <c r="I252" s="18">
        <f>I253</f>
        <v>252.3</v>
      </c>
    </row>
    <row r="253" spans="1:9" ht="15.75" thickBot="1" x14ac:dyDescent="0.3">
      <c r="A253" s="32" t="s">
        <v>547</v>
      </c>
      <c r="B253" s="35" t="s">
        <v>181</v>
      </c>
      <c r="C253" s="9" t="s">
        <v>565</v>
      </c>
      <c r="D253" s="18">
        <f>'пр.9,10'!G326</f>
        <v>242.5</v>
      </c>
      <c r="E253" s="32" t="s">
        <v>547</v>
      </c>
      <c r="F253" s="9" t="s">
        <v>181</v>
      </c>
      <c r="G253" s="9" t="s">
        <v>565</v>
      </c>
      <c r="H253" s="18">
        <f>'пр.9,10'!N326</f>
        <v>246.9</v>
      </c>
      <c r="I253" s="18">
        <f>'пр.9,10'!O326</f>
        <v>252.3</v>
      </c>
    </row>
    <row r="254" spans="1:9" ht="26.25" thickBot="1" x14ac:dyDescent="0.3">
      <c r="A254" s="76" t="s">
        <v>142</v>
      </c>
      <c r="B254" s="35" t="s">
        <v>181</v>
      </c>
      <c r="C254" s="9"/>
      <c r="D254" s="18">
        <f>D255</f>
        <v>12.8</v>
      </c>
      <c r="E254" s="76" t="s">
        <v>142</v>
      </c>
      <c r="F254" s="9" t="s">
        <v>181</v>
      </c>
      <c r="G254" s="9"/>
      <c r="H254" s="18">
        <f>H255</f>
        <v>13</v>
      </c>
      <c r="I254" s="18">
        <f>I255</f>
        <v>13.3</v>
      </c>
    </row>
    <row r="255" spans="1:9" ht="15.75" thickBot="1" x14ac:dyDescent="0.3">
      <c r="A255" s="32" t="s">
        <v>547</v>
      </c>
      <c r="B255" s="35" t="s">
        <v>181</v>
      </c>
      <c r="C255" s="9" t="s">
        <v>565</v>
      </c>
      <c r="D255" s="18">
        <f>'пр.9,10'!G328</f>
        <v>12.8</v>
      </c>
      <c r="E255" s="32" t="s">
        <v>547</v>
      </c>
      <c r="F255" s="9" t="s">
        <v>181</v>
      </c>
      <c r="G255" s="9" t="s">
        <v>565</v>
      </c>
      <c r="H255" s="18">
        <f>'пр.9,10'!N328</f>
        <v>13</v>
      </c>
      <c r="I255" s="18">
        <f>'пр.9,10'!O328</f>
        <v>13.3</v>
      </c>
    </row>
    <row r="256" spans="1:9" ht="26.25" thickBot="1" x14ac:dyDescent="0.3">
      <c r="A256" s="319" t="s">
        <v>881</v>
      </c>
      <c r="B256" s="325" t="s">
        <v>182</v>
      </c>
      <c r="C256" s="321"/>
      <c r="D256" s="322">
        <f>D257+D260</f>
        <v>135.9</v>
      </c>
      <c r="E256" s="319" t="s">
        <v>881</v>
      </c>
      <c r="F256" s="320" t="s">
        <v>182</v>
      </c>
      <c r="G256" s="321"/>
      <c r="H256" s="322">
        <f>H257+H260</f>
        <v>79.8</v>
      </c>
      <c r="I256" s="322">
        <f>I257+I260</f>
        <v>79.8</v>
      </c>
    </row>
    <row r="257" spans="1:9" ht="39" thickBot="1" x14ac:dyDescent="0.3">
      <c r="A257" s="79" t="s">
        <v>796</v>
      </c>
      <c r="B257" s="34" t="s">
        <v>183</v>
      </c>
      <c r="C257" s="9"/>
      <c r="D257" s="17">
        <f>D258</f>
        <v>42.5</v>
      </c>
      <c r="E257" s="79" t="s">
        <v>796</v>
      </c>
      <c r="F257" s="34" t="s">
        <v>183</v>
      </c>
      <c r="G257" s="9"/>
      <c r="H257" s="17">
        <f>H258</f>
        <v>0</v>
      </c>
      <c r="I257" s="17">
        <f>I258</f>
        <v>0</v>
      </c>
    </row>
    <row r="258" spans="1:9" ht="26.25" thickBot="1" x14ac:dyDescent="0.3">
      <c r="A258" s="352" t="s">
        <v>564</v>
      </c>
      <c r="B258" s="35" t="s">
        <v>883</v>
      </c>
      <c r="C258" s="9"/>
      <c r="D258" s="18">
        <f>D259</f>
        <v>42.5</v>
      </c>
      <c r="E258" s="352" t="s">
        <v>564</v>
      </c>
      <c r="F258" s="35" t="s">
        <v>883</v>
      </c>
      <c r="G258" s="9"/>
      <c r="H258" s="18">
        <f>H259</f>
        <v>0</v>
      </c>
      <c r="I258" s="18">
        <f>I259</f>
        <v>0</v>
      </c>
    </row>
    <row r="259" spans="1:9" ht="15.75" thickBot="1" x14ac:dyDescent="0.3">
      <c r="A259" s="32" t="s">
        <v>547</v>
      </c>
      <c r="B259" s="35" t="s">
        <v>883</v>
      </c>
      <c r="C259" s="9" t="s">
        <v>565</v>
      </c>
      <c r="D259" s="18">
        <f>'пр.9,10'!G291</f>
        <v>42.5</v>
      </c>
      <c r="E259" s="32" t="s">
        <v>547</v>
      </c>
      <c r="F259" s="35" t="s">
        <v>883</v>
      </c>
      <c r="G259" s="9" t="s">
        <v>565</v>
      </c>
      <c r="H259" s="18">
        <f>'пр.9,10'!N291</f>
        <v>0</v>
      </c>
      <c r="I259" s="18">
        <f>'пр.9,10'!O291</f>
        <v>0</v>
      </c>
    </row>
    <row r="260" spans="1:9" ht="51.75" thickBot="1" x14ac:dyDescent="0.3">
      <c r="A260" s="52" t="s">
        <v>886</v>
      </c>
      <c r="B260" s="285" t="s">
        <v>884</v>
      </c>
      <c r="C260" s="9"/>
      <c r="D260" s="17">
        <f>D261</f>
        <v>93.4</v>
      </c>
      <c r="E260" s="52" t="s">
        <v>886</v>
      </c>
      <c r="F260" s="285" t="s">
        <v>884</v>
      </c>
      <c r="G260" s="9"/>
      <c r="H260" s="17">
        <f>H261</f>
        <v>79.8</v>
      </c>
      <c r="I260" s="17">
        <f>I261</f>
        <v>79.8</v>
      </c>
    </row>
    <row r="261" spans="1:9" ht="26.25" thickBot="1" x14ac:dyDescent="0.3">
      <c r="A261" s="352" t="s">
        <v>564</v>
      </c>
      <c r="B261" s="65" t="s">
        <v>885</v>
      </c>
      <c r="C261" s="9"/>
      <c r="D261" s="18">
        <f>D262</f>
        <v>93.4</v>
      </c>
      <c r="E261" s="352" t="s">
        <v>564</v>
      </c>
      <c r="F261" s="65" t="s">
        <v>885</v>
      </c>
      <c r="G261" s="9"/>
      <c r="H261" s="18">
        <f>H262</f>
        <v>79.8</v>
      </c>
      <c r="I261" s="18">
        <f>I262</f>
        <v>79.8</v>
      </c>
    </row>
    <row r="262" spans="1:9" ht="15.75" thickBot="1" x14ac:dyDescent="0.3">
      <c r="A262" s="32" t="s">
        <v>547</v>
      </c>
      <c r="B262" s="65" t="s">
        <v>885</v>
      </c>
      <c r="C262" s="9" t="s">
        <v>565</v>
      </c>
      <c r="D262" s="18">
        <f>'пр.9,10'!G294</f>
        <v>93.4</v>
      </c>
      <c r="E262" s="32" t="s">
        <v>547</v>
      </c>
      <c r="F262" s="65" t="s">
        <v>885</v>
      </c>
      <c r="G262" s="9" t="s">
        <v>565</v>
      </c>
      <c r="H262" s="18">
        <f>'пр.9,10'!N294</f>
        <v>79.8</v>
      </c>
      <c r="I262" s="18">
        <f>'пр.9,10'!O294</f>
        <v>79.8</v>
      </c>
    </row>
    <row r="263" spans="1:9" ht="26.25" thickBot="1" x14ac:dyDescent="0.3">
      <c r="A263" s="86" t="s">
        <v>146</v>
      </c>
      <c r="B263" s="82" t="s">
        <v>184</v>
      </c>
      <c r="C263" s="72"/>
      <c r="D263" s="73">
        <f>D264</f>
        <v>189</v>
      </c>
      <c r="E263" s="86" t="s">
        <v>146</v>
      </c>
      <c r="F263" s="72" t="s">
        <v>184</v>
      </c>
      <c r="G263" s="72"/>
      <c r="H263" s="73">
        <f>H264</f>
        <v>279</v>
      </c>
      <c r="I263" s="73">
        <f>I264</f>
        <v>279</v>
      </c>
    </row>
    <row r="264" spans="1:9" ht="15.75" thickBot="1" x14ac:dyDescent="0.3">
      <c r="A264" s="79" t="s">
        <v>147</v>
      </c>
      <c r="B264" s="34" t="s">
        <v>185</v>
      </c>
      <c r="C264" s="9"/>
      <c r="D264" s="17">
        <f>D265</f>
        <v>189</v>
      </c>
      <c r="E264" s="79" t="s">
        <v>147</v>
      </c>
      <c r="F264" s="10" t="s">
        <v>185</v>
      </c>
      <c r="G264" s="9"/>
      <c r="H264" s="17">
        <f>H265</f>
        <v>279</v>
      </c>
      <c r="I264" s="17">
        <f>I265</f>
        <v>279</v>
      </c>
    </row>
    <row r="265" spans="1:9" ht="26.25" thickBot="1" x14ac:dyDescent="0.3">
      <c r="A265" s="76" t="s">
        <v>142</v>
      </c>
      <c r="B265" s="35" t="s">
        <v>186</v>
      </c>
      <c r="C265" s="10"/>
      <c r="D265" s="18">
        <f>D266+D267</f>
        <v>189</v>
      </c>
      <c r="E265" s="76" t="s">
        <v>142</v>
      </c>
      <c r="F265" s="9" t="s">
        <v>186</v>
      </c>
      <c r="G265" s="10"/>
      <c r="H265" s="18">
        <f>H266+H267</f>
        <v>279</v>
      </c>
      <c r="I265" s="18">
        <f>I266+I267</f>
        <v>279</v>
      </c>
    </row>
    <row r="266" spans="1:9" ht="15.75" thickBot="1" x14ac:dyDescent="0.3">
      <c r="A266" s="32" t="s">
        <v>547</v>
      </c>
      <c r="B266" s="35" t="s">
        <v>186</v>
      </c>
      <c r="C266" s="9" t="s">
        <v>565</v>
      </c>
      <c r="D266" s="18">
        <f>'пр.9,10'!G351</f>
        <v>143</v>
      </c>
      <c r="E266" s="32" t="s">
        <v>547</v>
      </c>
      <c r="F266" s="9" t="s">
        <v>186</v>
      </c>
      <c r="G266" s="9" t="s">
        <v>565</v>
      </c>
      <c r="H266" s="18">
        <f>'пр.9,10'!N351</f>
        <v>211</v>
      </c>
      <c r="I266" s="18">
        <f>'пр.9,10'!O351</f>
        <v>211</v>
      </c>
    </row>
    <row r="267" spans="1:9" ht="15.75" thickBot="1" x14ac:dyDescent="0.3">
      <c r="A267" s="318" t="s">
        <v>548</v>
      </c>
      <c r="B267" s="35" t="s">
        <v>186</v>
      </c>
      <c r="C267" s="9" t="s">
        <v>435</v>
      </c>
      <c r="D267" s="18">
        <f>'пр.9,10'!G352</f>
        <v>46</v>
      </c>
      <c r="E267" s="318" t="s">
        <v>548</v>
      </c>
      <c r="F267" s="9" t="s">
        <v>186</v>
      </c>
      <c r="G267" s="9" t="s">
        <v>435</v>
      </c>
      <c r="H267" s="18">
        <f>'пр.9,10'!N352</f>
        <v>68</v>
      </c>
      <c r="I267" s="18">
        <f>'пр.9,10'!O352</f>
        <v>68</v>
      </c>
    </row>
    <row r="268" spans="1:9" ht="26.25" thickBot="1" x14ac:dyDescent="0.3">
      <c r="A268" s="86" t="s">
        <v>148</v>
      </c>
      <c r="B268" s="82" t="s">
        <v>187</v>
      </c>
      <c r="C268" s="72"/>
      <c r="D268" s="73">
        <f>D269</f>
        <v>60</v>
      </c>
      <c r="E268" s="86" t="s">
        <v>148</v>
      </c>
      <c r="F268" s="72" t="s">
        <v>187</v>
      </c>
      <c r="G268" s="72"/>
      <c r="H268" s="73">
        <f>H269</f>
        <v>90</v>
      </c>
      <c r="I268" s="73">
        <f>I269</f>
        <v>90</v>
      </c>
    </row>
    <row r="269" spans="1:9" ht="26.25" thickBot="1" x14ac:dyDescent="0.3">
      <c r="A269" s="79" t="s">
        <v>149</v>
      </c>
      <c r="B269" s="34" t="s">
        <v>188</v>
      </c>
      <c r="C269" s="10"/>
      <c r="D269" s="17">
        <f>D271</f>
        <v>60</v>
      </c>
      <c r="E269" s="79" t="s">
        <v>149</v>
      </c>
      <c r="F269" s="10" t="s">
        <v>188</v>
      </c>
      <c r="G269" s="10"/>
      <c r="H269" s="17">
        <f>H271</f>
        <v>90</v>
      </c>
      <c r="I269" s="17">
        <f>I271</f>
        <v>90</v>
      </c>
    </row>
    <row r="270" spans="1:9" ht="26.25" thickBot="1" x14ac:dyDescent="0.3">
      <c r="A270" s="76" t="s">
        <v>142</v>
      </c>
      <c r="B270" s="35" t="s">
        <v>189</v>
      </c>
      <c r="C270" s="10"/>
      <c r="D270" s="18">
        <f>D271</f>
        <v>60</v>
      </c>
      <c r="E270" s="76" t="s">
        <v>142</v>
      </c>
      <c r="F270" s="9" t="s">
        <v>189</v>
      </c>
      <c r="G270" s="10"/>
      <c r="H270" s="18">
        <f>H271</f>
        <v>90</v>
      </c>
      <c r="I270" s="18">
        <f>I271</f>
        <v>90</v>
      </c>
    </row>
    <row r="271" spans="1:9" ht="15.75" thickBot="1" x14ac:dyDescent="0.3">
      <c r="A271" s="36" t="s">
        <v>555</v>
      </c>
      <c r="B271" s="35" t="s">
        <v>189</v>
      </c>
      <c r="C271" s="9" t="s">
        <v>336</v>
      </c>
      <c r="D271" s="18">
        <f>'пр.9,10'!G366</f>
        <v>60</v>
      </c>
      <c r="E271" s="36" t="s">
        <v>555</v>
      </c>
      <c r="F271" s="9" t="s">
        <v>189</v>
      </c>
      <c r="G271" s="9" t="s">
        <v>336</v>
      </c>
      <c r="H271" s="18">
        <f>'пр.9,10'!N366</f>
        <v>90</v>
      </c>
      <c r="I271" s="18">
        <f>'пр.9,10'!O366</f>
        <v>90</v>
      </c>
    </row>
    <row r="272" spans="1:9" ht="26.25" thickBot="1" x14ac:dyDescent="0.3">
      <c r="A272" s="86" t="s">
        <v>150</v>
      </c>
      <c r="B272" s="82" t="s">
        <v>190</v>
      </c>
      <c r="C272" s="72"/>
      <c r="D272" s="73">
        <f>D273+D278</f>
        <v>2068.5</v>
      </c>
      <c r="E272" s="86" t="s">
        <v>150</v>
      </c>
      <c r="F272" s="72" t="s">
        <v>190</v>
      </c>
      <c r="G272" s="72"/>
      <c r="H272" s="73">
        <f>H273+H278</f>
        <v>433.7</v>
      </c>
      <c r="I272" s="73">
        <f>I273+I278</f>
        <v>433.7</v>
      </c>
    </row>
    <row r="273" spans="1:9" ht="15.75" thickBot="1" x14ac:dyDescent="0.3">
      <c r="A273" s="79" t="s">
        <v>151</v>
      </c>
      <c r="B273" s="34" t="s">
        <v>570</v>
      </c>
      <c r="C273" s="9"/>
      <c r="D273" s="17">
        <f>D274+D276</f>
        <v>406.3</v>
      </c>
      <c r="E273" s="79" t="s">
        <v>151</v>
      </c>
      <c r="F273" s="10" t="s">
        <v>570</v>
      </c>
      <c r="G273" s="9"/>
      <c r="H273" s="17">
        <f>H274+H276</f>
        <v>406.3</v>
      </c>
      <c r="I273" s="17">
        <f>I274+I276</f>
        <v>406.3</v>
      </c>
    </row>
    <row r="274" spans="1:9" ht="39" thickBot="1" x14ac:dyDescent="0.3">
      <c r="A274" s="33" t="s">
        <v>628</v>
      </c>
      <c r="B274" s="35" t="s">
        <v>569</v>
      </c>
      <c r="C274" s="9"/>
      <c r="D274" s="18">
        <f>D275</f>
        <v>0</v>
      </c>
      <c r="E274" s="33" t="s">
        <v>628</v>
      </c>
      <c r="F274" s="9" t="s">
        <v>569</v>
      </c>
      <c r="G274" s="9"/>
      <c r="H274" s="18">
        <f>H275</f>
        <v>0</v>
      </c>
      <c r="I274" s="18">
        <f>I275</f>
        <v>0</v>
      </c>
    </row>
    <row r="275" spans="1:9" ht="15.75" thickBot="1" x14ac:dyDescent="0.3">
      <c r="A275" s="32" t="s">
        <v>547</v>
      </c>
      <c r="B275" s="35" t="s">
        <v>569</v>
      </c>
      <c r="C275" s="9" t="s">
        <v>565</v>
      </c>
      <c r="D275" s="18">
        <f>'пр.9,10'!G403+'пр.9,10'!G405</f>
        <v>0</v>
      </c>
      <c r="E275" s="32" t="s">
        <v>547</v>
      </c>
      <c r="F275" s="9" t="s">
        <v>569</v>
      </c>
      <c r="G275" s="9" t="s">
        <v>565</v>
      </c>
      <c r="H275" s="18">
        <f>'пр.9,10'!N403+'пр.9,10'!N405</f>
        <v>0</v>
      </c>
      <c r="I275" s="18">
        <f>'пр.9,10'!O403+'пр.9,10'!O405</f>
        <v>0</v>
      </c>
    </row>
    <row r="276" spans="1:9" ht="15.75" thickBot="1" x14ac:dyDescent="0.3">
      <c r="A276" s="76" t="s">
        <v>152</v>
      </c>
      <c r="B276" s="35" t="s">
        <v>192</v>
      </c>
      <c r="C276" s="9"/>
      <c r="D276" s="18">
        <f>D277</f>
        <v>406.3</v>
      </c>
      <c r="E276" s="76" t="s">
        <v>152</v>
      </c>
      <c r="F276" s="9" t="s">
        <v>192</v>
      </c>
      <c r="G276" s="9"/>
      <c r="H276" s="18">
        <f>H277</f>
        <v>406.3</v>
      </c>
      <c r="I276" s="18">
        <f>I277</f>
        <v>406.3</v>
      </c>
    </row>
    <row r="277" spans="1:9" ht="15.75" thickBot="1" x14ac:dyDescent="0.3">
      <c r="A277" s="32" t="s">
        <v>547</v>
      </c>
      <c r="B277" s="35" t="s">
        <v>192</v>
      </c>
      <c r="C277" s="9" t="s">
        <v>565</v>
      </c>
      <c r="D277" s="18">
        <f>'пр.9,10'!G401</f>
        <v>406.3</v>
      </c>
      <c r="E277" s="32" t="s">
        <v>547</v>
      </c>
      <c r="F277" s="9" t="s">
        <v>192</v>
      </c>
      <c r="G277" s="9" t="s">
        <v>565</v>
      </c>
      <c r="H277" s="18">
        <f>'пр.9,10'!N401</f>
        <v>406.3</v>
      </c>
      <c r="I277" s="18">
        <f>'пр.9,10'!O401</f>
        <v>406.3</v>
      </c>
    </row>
    <row r="278" spans="1:9" ht="26.25" thickBot="1" x14ac:dyDescent="0.3">
      <c r="A278" s="79" t="s">
        <v>795</v>
      </c>
      <c r="B278" s="34" t="s">
        <v>193</v>
      </c>
      <c r="C278" s="10"/>
      <c r="D278" s="17">
        <f>D279+D281</f>
        <v>1662.2</v>
      </c>
      <c r="E278" s="79" t="s">
        <v>795</v>
      </c>
      <c r="F278" s="10" t="s">
        <v>193</v>
      </c>
      <c r="G278" s="10"/>
      <c r="H278" s="17">
        <f>H279</f>
        <v>27.4</v>
      </c>
      <c r="I278" s="17">
        <f>I279</f>
        <v>27.4</v>
      </c>
    </row>
    <row r="279" spans="1:9" ht="26.25" thickBot="1" x14ac:dyDescent="0.3">
      <c r="A279" s="76" t="s">
        <v>153</v>
      </c>
      <c r="B279" s="35" t="s">
        <v>194</v>
      </c>
      <c r="C279" s="10"/>
      <c r="D279" s="18">
        <f>D280</f>
        <v>27.4</v>
      </c>
      <c r="E279" s="76" t="s">
        <v>153</v>
      </c>
      <c r="F279" s="9" t="s">
        <v>194</v>
      </c>
      <c r="G279" s="10"/>
      <c r="H279" s="18">
        <f>H280</f>
        <v>27.4</v>
      </c>
      <c r="I279" s="18">
        <f>I280</f>
        <v>27.4</v>
      </c>
    </row>
    <row r="280" spans="1:9" ht="15.75" thickBot="1" x14ac:dyDescent="0.3">
      <c r="A280" s="32" t="s">
        <v>547</v>
      </c>
      <c r="B280" s="35" t="s">
        <v>194</v>
      </c>
      <c r="C280" s="9" t="s">
        <v>565</v>
      </c>
      <c r="D280" s="18">
        <f>'пр.9,10'!G408</f>
        <v>27.4</v>
      </c>
      <c r="E280" s="32" t="s">
        <v>547</v>
      </c>
      <c r="F280" s="9" t="s">
        <v>194</v>
      </c>
      <c r="G280" s="9" t="s">
        <v>565</v>
      </c>
      <c r="H280" s="18">
        <f>'пр.9,10'!N408</f>
        <v>27.4</v>
      </c>
      <c r="I280" s="18">
        <f>'пр.9,10'!O408</f>
        <v>27.4</v>
      </c>
    </row>
    <row r="281" spans="1:9" ht="26.25" thickBot="1" x14ac:dyDescent="0.3">
      <c r="A281" s="33" t="s">
        <v>856</v>
      </c>
      <c r="B281" s="35" t="s">
        <v>194</v>
      </c>
      <c r="C281" s="9"/>
      <c r="D281" s="18">
        <f>D282</f>
        <v>1634.8</v>
      </c>
      <c r="E281" s="33" t="s">
        <v>856</v>
      </c>
      <c r="F281" s="9" t="s">
        <v>194</v>
      </c>
      <c r="G281" s="9"/>
      <c r="H281" s="18">
        <v>0</v>
      </c>
      <c r="I281" s="18">
        <v>0</v>
      </c>
    </row>
    <row r="282" spans="1:9" ht="15.75" thickBot="1" x14ac:dyDescent="0.3">
      <c r="A282" s="32" t="s">
        <v>547</v>
      </c>
      <c r="B282" s="35" t="s">
        <v>194</v>
      </c>
      <c r="C282" s="9" t="s">
        <v>565</v>
      </c>
      <c r="D282" s="18">
        <f>'пр.9,10'!G410</f>
        <v>1634.8</v>
      </c>
      <c r="E282" s="32" t="s">
        <v>547</v>
      </c>
      <c r="F282" s="9" t="s">
        <v>194</v>
      </c>
      <c r="G282" s="9" t="s">
        <v>565</v>
      </c>
      <c r="H282" s="18">
        <v>0</v>
      </c>
      <c r="I282" s="18">
        <v>0</v>
      </c>
    </row>
    <row r="283" spans="1:9" ht="39" thickBot="1" x14ac:dyDescent="0.3">
      <c r="A283" s="319" t="s">
        <v>219</v>
      </c>
      <c r="B283" s="325" t="s">
        <v>797</v>
      </c>
      <c r="C283" s="320"/>
      <c r="D283" s="322">
        <f>D284</f>
        <v>23.2</v>
      </c>
      <c r="E283" s="319" t="s">
        <v>219</v>
      </c>
      <c r="F283" s="325" t="s">
        <v>797</v>
      </c>
      <c r="G283" s="320"/>
      <c r="H283" s="322">
        <f>H284</f>
        <v>23.2</v>
      </c>
      <c r="I283" s="322">
        <f>I284</f>
        <v>23.2</v>
      </c>
    </row>
    <row r="284" spans="1:9" s="20" customFormat="1" ht="26.25" thickBot="1" x14ac:dyDescent="0.3">
      <c r="A284" s="126" t="s">
        <v>905</v>
      </c>
      <c r="B284" s="285" t="s">
        <v>225</v>
      </c>
      <c r="C284" s="47"/>
      <c r="D284" s="17">
        <f>D285</f>
        <v>23.2</v>
      </c>
      <c r="E284" s="126" t="s">
        <v>905</v>
      </c>
      <c r="F284" s="285" t="s">
        <v>225</v>
      </c>
      <c r="G284" s="47"/>
      <c r="H284" s="17">
        <f>H285</f>
        <v>23.2</v>
      </c>
      <c r="I284" s="17">
        <f>I285</f>
        <v>23.2</v>
      </c>
    </row>
    <row r="285" spans="1:9" s="20" customFormat="1" ht="26.25" thickBot="1" x14ac:dyDescent="0.3">
      <c r="A285" s="137" t="s">
        <v>142</v>
      </c>
      <c r="B285" s="65" t="s">
        <v>226</v>
      </c>
      <c r="C285" s="47"/>
      <c r="D285" s="17">
        <f>D286+D287</f>
        <v>23.2</v>
      </c>
      <c r="E285" s="137" t="s">
        <v>142</v>
      </c>
      <c r="F285" s="65" t="s">
        <v>226</v>
      </c>
      <c r="G285" s="47"/>
      <c r="H285" s="17">
        <f>H286+H287</f>
        <v>23.2</v>
      </c>
      <c r="I285" s="17">
        <f>I286+I287</f>
        <v>23.2</v>
      </c>
    </row>
    <row r="286" spans="1:9" s="20" customFormat="1" ht="15.75" thickBot="1" x14ac:dyDescent="0.3">
      <c r="A286" s="63" t="s">
        <v>547</v>
      </c>
      <c r="B286" s="65" t="s">
        <v>226</v>
      </c>
      <c r="C286" s="31" t="s">
        <v>565</v>
      </c>
      <c r="D286" s="18">
        <f>'пр.9,10'!G356</f>
        <v>9.6999999999999993</v>
      </c>
      <c r="E286" s="63" t="s">
        <v>547</v>
      </c>
      <c r="F286" s="65" t="s">
        <v>226</v>
      </c>
      <c r="G286" s="31" t="s">
        <v>565</v>
      </c>
      <c r="H286" s="18">
        <f>'пр.9,10'!N356</f>
        <v>9.6999999999999993</v>
      </c>
      <c r="I286" s="18">
        <f>'пр.9,10'!O356</f>
        <v>9.6999999999999993</v>
      </c>
    </row>
    <row r="287" spans="1:9" s="20" customFormat="1" ht="15.75" thickBot="1" x14ac:dyDescent="0.3">
      <c r="A287" s="318" t="s">
        <v>548</v>
      </c>
      <c r="B287" s="65" t="s">
        <v>226</v>
      </c>
      <c r="C287" s="31" t="s">
        <v>435</v>
      </c>
      <c r="D287" s="18">
        <f>'пр.9,10'!G357</f>
        <v>13.5</v>
      </c>
      <c r="E287" s="318" t="s">
        <v>548</v>
      </c>
      <c r="F287" s="65" t="s">
        <v>226</v>
      </c>
      <c r="G287" s="31" t="s">
        <v>435</v>
      </c>
      <c r="H287" s="18">
        <f>'пр.9,10'!N357</f>
        <v>13.5</v>
      </c>
      <c r="I287" s="18">
        <f>'пр.9,10'!O357</f>
        <v>13.5</v>
      </c>
    </row>
    <row r="288" spans="1:9" s="20" customFormat="1" ht="26.25" thickBot="1" x14ac:dyDescent="0.3">
      <c r="A288" s="319" t="s">
        <v>906</v>
      </c>
      <c r="B288" s="325" t="s">
        <v>907</v>
      </c>
      <c r="C288" s="320"/>
      <c r="D288" s="322">
        <f>D289</f>
        <v>10</v>
      </c>
      <c r="E288" s="319" t="s">
        <v>906</v>
      </c>
      <c r="F288" s="325" t="s">
        <v>907</v>
      </c>
      <c r="G288" s="320"/>
      <c r="H288" s="322">
        <f t="shared" ref="H288:I290" si="1">H289</f>
        <v>10</v>
      </c>
      <c r="I288" s="322">
        <f t="shared" si="1"/>
        <v>10</v>
      </c>
    </row>
    <row r="289" spans="1:9" s="20" customFormat="1" ht="26.25" thickBot="1" x14ac:dyDescent="0.3">
      <c r="A289" s="126" t="s">
        <v>908</v>
      </c>
      <c r="B289" s="285" t="s">
        <v>909</v>
      </c>
      <c r="C289" s="47"/>
      <c r="D289" s="17">
        <f>D290</f>
        <v>10</v>
      </c>
      <c r="E289" s="126" t="s">
        <v>908</v>
      </c>
      <c r="F289" s="285" t="s">
        <v>909</v>
      </c>
      <c r="G289" s="47"/>
      <c r="H289" s="17">
        <f t="shared" si="1"/>
        <v>10</v>
      </c>
      <c r="I289" s="17">
        <f t="shared" si="1"/>
        <v>10</v>
      </c>
    </row>
    <row r="290" spans="1:9" ht="26.25" thickBot="1" x14ac:dyDescent="0.3">
      <c r="A290" s="137" t="s">
        <v>142</v>
      </c>
      <c r="B290" s="65" t="s">
        <v>910</v>
      </c>
      <c r="C290" s="9"/>
      <c r="D290" s="18">
        <f>D291</f>
        <v>10</v>
      </c>
      <c r="E290" s="137" t="s">
        <v>142</v>
      </c>
      <c r="F290" s="65" t="s">
        <v>910</v>
      </c>
      <c r="G290" s="9"/>
      <c r="H290" s="18">
        <f t="shared" si="1"/>
        <v>10</v>
      </c>
      <c r="I290" s="18">
        <f t="shared" si="1"/>
        <v>10</v>
      </c>
    </row>
    <row r="291" spans="1:9" ht="15.75" thickBot="1" x14ac:dyDescent="0.3">
      <c r="A291" s="63" t="s">
        <v>547</v>
      </c>
      <c r="B291" s="65" t="s">
        <v>910</v>
      </c>
      <c r="C291" s="9" t="s">
        <v>565</v>
      </c>
      <c r="D291" s="18">
        <f>'пр.9,10'!G360</f>
        <v>10</v>
      </c>
      <c r="E291" s="63" t="s">
        <v>547</v>
      </c>
      <c r="F291" s="65" t="s">
        <v>910</v>
      </c>
      <c r="G291" s="9" t="s">
        <v>565</v>
      </c>
      <c r="H291" s="18">
        <f>'пр.9,10'!N360</f>
        <v>10</v>
      </c>
      <c r="I291" s="18">
        <f>'пр.9,10'!O360</f>
        <v>10</v>
      </c>
    </row>
    <row r="292" spans="1:9" ht="24.75" thickBot="1" x14ac:dyDescent="0.3">
      <c r="A292" s="151" t="s">
        <v>220</v>
      </c>
      <c r="B292" s="82" t="s">
        <v>221</v>
      </c>
      <c r="C292" s="72"/>
      <c r="D292" s="103">
        <f>D294</f>
        <v>0</v>
      </c>
      <c r="E292" s="151" t="s">
        <v>220</v>
      </c>
      <c r="F292" s="72" t="s">
        <v>221</v>
      </c>
      <c r="G292" s="72"/>
      <c r="H292" s="103">
        <f>H294</f>
        <v>0</v>
      </c>
      <c r="I292" s="103">
        <f>I294</f>
        <v>0</v>
      </c>
    </row>
    <row r="293" spans="1:9" ht="60.75" thickBot="1" x14ac:dyDescent="0.3">
      <c r="A293" s="138" t="s">
        <v>887</v>
      </c>
      <c r="B293" s="285" t="s">
        <v>890</v>
      </c>
      <c r="C293" s="31" t="s">
        <v>414</v>
      </c>
      <c r="D293" s="351">
        <f>D294</f>
        <v>0</v>
      </c>
      <c r="E293" s="138" t="s">
        <v>887</v>
      </c>
      <c r="F293" s="285" t="s">
        <v>890</v>
      </c>
      <c r="G293" s="31" t="s">
        <v>414</v>
      </c>
      <c r="H293" s="351">
        <f>H294</f>
        <v>0</v>
      </c>
      <c r="I293" s="351">
        <f>I294</f>
        <v>0</v>
      </c>
    </row>
    <row r="294" spans="1:9" ht="26.25" thickBot="1" x14ac:dyDescent="0.3">
      <c r="A294" s="137" t="s">
        <v>142</v>
      </c>
      <c r="B294" s="65" t="s">
        <v>888</v>
      </c>
      <c r="C294" s="31" t="s">
        <v>414</v>
      </c>
      <c r="D294" s="25">
        <f>D295</f>
        <v>0</v>
      </c>
      <c r="E294" s="137" t="s">
        <v>142</v>
      </c>
      <c r="F294" s="65" t="s">
        <v>888</v>
      </c>
      <c r="G294" s="31" t="s">
        <v>414</v>
      </c>
      <c r="H294" s="25">
        <f>H295</f>
        <v>0</v>
      </c>
      <c r="I294" s="25">
        <f>I295</f>
        <v>0</v>
      </c>
    </row>
    <row r="295" spans="1:9" ht="15.75" thickBot="1" x14ac:dyDescent="0.3">
      <c r="A295" s="63" t="s">
        <v>547</v>
      </c>
      <c r="B295" s="65" t="s">
        <v>888</v>
      </c>
      <c r="C295" s="31" t="s">
        <v>565</v>
      </c>
      <c r="D295" s="25">
        <f>'пр.9,10'!G381</f>
        <v>0</v>
      </c>
      <c r="E295" s="63" t="s">
        <v>547</v>
      </c>
      <c r="F295" s="65" t="s">
        <v>888</v>
      </c>
      <c r="G295" s="31" t="s">
        <v>565</v>
      </c>
      <c r="H295" s="25">
        <v>0</v>
      </c>
      <c r="I295" s="25">
        <v>0</v>
      </c>
    </row>
    <row r="296" spans="1:9" ht="36.75" thickBot="1" x14ac:dyDescent="0.3">
      <c r="A296" s="138" t="s">
        <v>889</v>
      </c>
      <c r="B296" s="285" t="s">
        <v>891</v>
      </c>
      <c r="C296" s="31"/>
      <c r="D296" s="351">
        <f>D297</f>
        <v>0</v>
      </c>
      <c r="E296" s="138" t="s">
        <v>889</v>
      </c>
      <c r="F296" s="285" t="s">
        <v>891</v>
      </c>
      <c r="G296" s="31"/>
      <c r="H296" s="351">
        <f>H297</f>
        <v>0</v>
      </c>
      <c r="I296" s="351">
        <f>I297</f>
        <v>0</v>
      </c>
    </row>
    <row r="297" spans="1:9" ht="26.25" thickBot="1" x14ac:dyDescent="0.3">
      <c r="A297" s="137" t="s">
        <v>142</v>
      </c>
      <c r="B297" s="65" t="s">
        <v>892</v>
      </c>
      <c r="C297" s="31"/>
      <c r="D297" s="25">
        <f>D298</f>
        <v>0</v>
      </c>
      <c r="E297" s="137" t="s">
        <v>142</v>
      </c>
      <c r="F297" s="65" t="s">
        <v>892</v>
      </c>
      <c r="G297" s="31"/>
      <c r="H297" s="25">
        <f>H298</f>
        <v>0</v>
      </c>
      <c r="I297" s="25">
        <f>I298</f>
        <v>0</v>
      </c>
    </row>
    <row r="298" spans="1:9" ht="15.75" thickBot="1" x14ac:dyDescent="0.3">
      <c r="A298" s="63" t="s">
        <v>547</v>
      </c>
      <c r="B298" s="65" t="s">
        <v>892</v>
      </c>
      <c r="C298" s="31" t="s">
        <v>565</v>
      </c>
      <c r="D298" s="25">
        <v>0</v>
      </c>
      <c r="E298" s="63" t="s">
        <v>547</v>
      </c>
      <c r="F298" s="65" t="s">
        <v>892</v>
      </c>
      <c r="G298" s="31" t="s">
        <v>565</v>
      </c>
      <c r="H298" s="25">
        <v>0</v>
      </c>
      <c r="I298" s="25">
        <v>0</v>
      </c>
    </row>
    <row r="299" spans="1:9" ht="26.25" thickBot="1" x14ac:dyDescent="0.3">
      <c r="A299" s="192" t="s">
        <v>623</v>
      </c>
      <c r="B299" s="358" t="s">
        <v>624</v>
      </c>
      <c r="C299" s="356"/>
      <c r="D299" s="357">
        <f>D300+D303+D309</f>
        <v>0</v>
      </c>
      <c r="E299" s="192" t="s">
        <v>623</v>
      </c>
      <c r="F299" s="356" t="s">
        <v>624</v>
      </c>
      <c r="G299" s="356"/>
      <c r="H299" s="357">
        <f>H300+H303+H309</f>
        <v>0</v>
      </c>
      <c r="I299" s="357">
        <f>I300+I303+I309</f>
        <v>0</v>
      </c>
    </row>
    <row r="300" spans="1:9" ht="44.45" customHeight="1" thickBot="1" x14ac:dyDescent="0.3">
      <c r="A300" s="79" t="s">
        <v>918</v>
      </c>
      <c r="B300" s="285" t="s">
        <v>893</v>
      </c>
      <c r="C300" s="10"/>
      <c r="D300" s="351">
        <f>D301</f>
        <v>0</v>
      </c>
      <c r="E300" s="79" t="s">
        <v>918</v>
      </c>
      <c r="F300" s="285" t="s">
        <v>893</v>
      </c>
      <c r="G300" s="9"/>
      <c r="H300" s="351">
        <f>H301</f>
        <v>0</v>
      </c>
      <c r="I300" s="351">
        <f>I301</f>
        <v>0</v>
      </c>
    </row>
    <row r="301" spans="1:9" ht="26.25" thickBot="1" x14ac:dyDescent="0.3">
      <c r="A301" s="76" t="s">
        <v>142</v>
      </c>
      <c r="B301" s="65" t="s">
        <v>919</v>
      </c>
      <c r="C301" s="9"/>
      <c r="D301" s="25"/>
      <c r="E301" s="352" t="s">
        <v>142</v>
      </c>
      <c r="F301" s="65" t="s">
        <v>919</v>
      </c>
      <c r="G301" s="9"/>
      <c r="H301" s="25">
        <f>H302</f>
        <v>0</v>
      </c>
      <c r="I301" s="25">
        <f>I302</f>
        <v>0</v>
      </c>
    </row>
    <row r="302" spans="1:9" ht="15.75" thickBot="1" x14ac:dyDescent="0.3">
      <c r="A302" s="32" t="s">
        <v>547</v>
      </c>
      <c r="B302" s="65" t="s">
        <v>919</v>
      </c>
      <c r="C302" s="9" t="s">
        <v>565</v>
      </c>
      <c r="D302" s="25">
        <f>D301</f>
        <v>0</v>
      </c>
      <c r="E302" s="32" t="s">
        <v>547</v>
      </c>
      <c r="F302" s="65" t="s">
        <v>919</v>
      </c>
      <c r="G302" s="9" t="s">
        <v>565</v>
      </c>
      <c r="H302" s="25">
        <v>0</v>
      </c>
      <c r="I302" s="25">
        <v>0</v>
      </c>
    </row>
    <row r="303" spans="1:9" ht="26.25" thickBot="1" x14ac:dyDescent="0.3">
      <c r="A303" s="33" t="s">
        <v>920</v>
      </c>
      <c r="B303" s="285" t="s">
        <v>921</v>
      </c>
      <c r="C303" s="9"/>
      <c r="D303" s="351">
        <f>D304</f>
        <v>0</v>
      </c>
      <c r="E303" s="33" t="s">
        <v>920</v>
      </c>
      <c r="F303" s="285" t="s">
        <v>921</v>
      </c>
      <c r="G303" s="9"/>
      <c r="H303" s="351">
        <f>H304</f>
        <v>0</v>
      </c>
      <c r="I303" s="351">
        <f>I304</f>
        <v>0</v>
      </c>
    </row>
    <row r="304" spans="1:9" ht="26.25" thickBot="1" x14ac:dyDescent="0.3">
      <c r="A304" s="76" t="s">
        <v>142</v>
      </c>
      <c r="B304" s="65" t="s">
        <v>922</v>
      </c>
      <c r="C304" s="9"/>
      <c r="D304" s="25">
        <f>D305</f>
        <v>0</v>
      </c>
      <c r="E304" s="352" t="s">
        <v>142</v>
      </c>
      <c r="F304" s="65" t="s">
        <v>922</v>
      </c>
      <c r="G304" s="9"/>
      <c r="H304" s="25">
        <f>H305</f>
        <v>0</v>
      </c>
      <c r="I304" s="25">
        <f>I305</f>
        <v>0</v>
      </c>
    </row>
    <row r="305" spans="1:9" ht="15.75" thickBot="1" x14ac:dyDescent="0.3">
      <c r="A305" s="32" t="s">
        <v>547</v>
      </c>
      <c r="B305" s="65" t="s">
        <v>922</v>
      </c>
      <c r="C305" s="9" t="s">
        <v>565</v>
      </c>
      <c r="D305" s="25">
        <f>'пр.9,10'!G335</f>
        <v>0</v>
      </c>
      <c r="E305" s="32" t="s">
        <v>547</v>
      </c>
      <c r="F305" s="65" t="s">
        <v>922</v>
      </c>
      <c r="G305" s="9" t="s">
        <v>565</v>
      </c>
      <c r="H305" s="25">
        <f>'пр.9,10'!N335</f>
        <v>0</v>
      </c>
      <c r="I305" s="25">
        <f>'пр.9,10'!O335</f>
        <v>0</v>
      </c>
    </row>
    <row r="306" spans="1:9" ht="15.75" thickBot="1" x14ac:dyDescent="0.3">
      <c r="A306" s="52" t="s">
        <v>923</v>
      </c>
      <c r="B306" s="285" t="s">
        <v>926</v>
      </c>
      <c r="C306" s="9"/>
      <c r="D306" s="351">
        <f>D307</f>
        <v>0</v>
      </c>
      <c r="E306" s="52" t="s">
        <v>923</v>
      </c>
      <c r="F306" s="285" t="s">
        <v>926</v>
      </c>
      <c r="G306" s="9"/>
      <c r="H306" s="351">
        <f>H307</f>
        <v>0</v>
      </c>
      <c r="I306" s="351">
        <f>I307</f>
        <v>0</v>
      </c>
    </row>
    <row r="307" spans="1:9" ht="26.25" thickBot="1" x14ac:dyDescent="0.3">
      <c r="A307" s="352" t="s">
        <v>142</v>
      </c>
      <c r="B307" s="65" t="s">
        <v>925</v>
      </c>
      <c r="C307" s="9"/>
      <c r="D307" s="25">
        <f>D308</f>
        <v>0</v>
      </c>
      <c r="E307" s="352" t="s">
        <v>142</v>
      </c>
      <c r="F307" s="65" t="s">
        <v>925</v>
      </c>
      <c r="G307" s="9"/>
      <c r="H307" s="25">
        <f>H308</f>
        <v>0</v>
      </c>
      <c r="I307" s="25">
        <f>I308</f>
        <v>0</v>
      </c>
    </row>
    <row r="308" spans="1:9" ht="15.75" thickBot="1" x14ac:dyDescent="0.3">
      <c r="A308" s="32" t="s">
        <v>547</v>
      </c>
      <c r="B308" s="65" t="s">
        <v>925</v>
      </c>
      <c r="C308" s="9" t="s">
        <v>565</v>
      </c>
      <c r="D308" s="25">
        <v>0</v>
      </c>
      <c r="E308" s="32" t="s">
        <v>547</v>
      </c>
      <c r="F308" s="65" t="s">
        <v>925</v>
      </c>
      <c r="G308" s="9" t="s">
        <v>565</v>
      </c>
      <c r="H308" s="25">
        <v>0</v>
      </c>
      <c r="I308" s="25">
        <v>0</v>
      </c>
    </row>
    <row r="309" spans="1:9" ht="29.45" customHeight="1" thickBot="1" x14ac:dyDescent="0.3">
      <c r="A309" s="33" t="s">
        <v>924</v>
      </c>
      <c r="B309" s="285" t="s">
        <v>927</v>
      </c>
      <c r="C309" s="10"/>
      <c r="D309" s="351">
        <f>D310</f>
        <v>0</v>
      </c>
      <c r="E309" s="33" t="s">
        <v>924</v>
      </c>
      <c r="F309" s="285" t="s">
        <v>927</v>
      </c>
      <c r="G309" s="9"/>
      <c r="H309" s="25">
        <f>H310</f>
        <v>0</v>
      </c>
      <c r="I309" s="25">
        <f>I310</f>
        <v>0</v>
      </c>
    </row>
    <row r="310" spans="1:9" ht="26.25" thickBot="1" x14ac:dyDescent="0.3">
      <c r="A310" s="76" t="s">
        <v>142</v>
      </c>
      <c r="B310" s="65" t="s">
        <v>928</v>
      </c>
      <c r="C310" s="9"/>
      <c r="D310" s="25">
        <f>D311</f>
        <v>0</v>
      </c>
      <c r="E310" s="352" t="s">
        <v>142</v>
      </c>
      <c r="F310" s="65" t="s">
        <v>928</v>
      </c>
      <c r="G310" s="9"/>
      <c r="H310" s="25">
        <f>H311</f>
        <v>0</v>
      </c>
      <c r="I310" s="25">
        <f>I311</f>
        <v>0</v>
      </c>
    </row>
    <row r="311" spans="1:9" ht="15.75" thickBot="1" x14ac:dyDescent="0.3">
      <c r="A311" s="32" t="s">
        <v>547</v>
      </c>
      <c r="B311" s="35" t="s">
        <v>928</v>
      </c>
      <c r="C311" s="9" t="s">
        <v>565</v>
      </c>
      <c r="D311" s="25">
        <f>'пр.9,10'!G338</f>
        <v>0</v>
      </c>
      <c r="E311" s="32" t="s">
        <v>547</v>
      </c>
      <c r="F311" s="35" t="s">
        <v>928</v>
      </c>
      <c r="G311" s="9" t="s">
        <v>565</v>
      </c>
      <c r="H311" s="25">
        <f>'пр.9,10'!N338</f>
        <v>0</v>
      </c>
      <c r="I311" s="25">
        <f>'пр.9,10'!O338</f>
        <v>0</v>
      </c>
    </row>
    <row r="312" spans="1:9" ht="39" thickBot="1" x14ac:dyDescent="0.3">
      <c r="A312" s="317" t="s">
        <v>930</v>
      </c>
      <c r="B312" s="282" t="s">
        <v>195</v>
      </c>
      <c r="C312" s="69"/>
      <c r="D312" s="70">
        <f>D314+D325</f>
        <v>4966</v>
      </c>
      <c r="E312" s="317" t="s">
        <v>930</v>
      </c>
      <c r="F312" s="69" t="s">
        <v>195</v>
      </c>
      <c r="G312" s="69"/>
      <c r="H312" s="70">
        <f>H314+H325</f>
        <v>4595.9000000000005</v>
      </c>
      <c r="I312" s="70">
        <f>I314+I325</f>
        <v>3843</v>
      </c>
    </row>
    <row r="313" spans="1:9" ht="39" thickBot="1" x14ac:dyDescent="0.3">
      <c r="A313" s="79" t="s">
        <v>931</v>
      </c>
      <c r="B313" s="34" t="s">
        <v>843</v>
      </c>
      <c r="C313" s="9"/>
      <c r="D313" s="17">
        <f>D314</f>
        <v>3601.3</v>
      </c>
      <c r="E313" s="79" t="s">
        <v>932</v>
      </c>
      <c r="F313" s="34" t="s">
        <v>843</v>
      </c>
      <c r="G313" s="9"/>
      <c r="H313" s="17">
        <f>H314</f>
        <v>3620.3</v>
      </c>
      <c r="I313" s="17">
        <f>I314</f>
        <v>3634.1</v>
      </c>
    </row>
    <row r="314" spans="1:9" ht="39" thickBot="1" x14ac:dyDescent="0.3">
      <c r="A314" s="83" t="s">
        <v>937</v>
      </c>
      <c r="B314" s="34" t="s">
        <v>929</v>
      </c>
      <c r="C314" s="9"/>
      <c r="D314" s="17">
        <f>D315+D317+D321+D323</f>
        <v>3601.3</v>
      </c>
      <c r="E314" s="83" t="s">
        <v>937</v>
      </c>
      <c r="F314" s="34" t="s">
        <v>929</v>
      </c>
      <c r="G314" s="9"/>
      <c r="H314" s="17">
        <f>H315+H317+H321+H323</f>
        <v>3620.3</v>
      </c>
      <c r="I314" s="17">
        <f>I315+I317+I321+I323</f>
        <v>3634.1</v>
      </c>
    </row>
    <row r="315" spans="1:9" ht="26.25" thickBot="1" x14ac:dyDescent="0.3">
      <c r="A315" s="76" t="s">
        <v>560</v>
      </c>
      <c r="B315" s="35" t="s">
        <v>933</v>
      </c>
      <c r="C315" s="10"/>
      <c r="D315" s="18">
        <f>D316</f>
        <v>3287.9</v>
      </c>
      <c r="E315" s="352" t="s">
        <v>560</v>
      </c>
      <c r="F315" s="35" t="s">
        <v>933</v>
      </c>
      <c r="G315" s="10"/>
      <c r="H315" s="18">
        <f>H316</f>
        <v>3291.4</v>
      </c>
      <c r="I315" s="18">
        <f>I316</f>
        <v>3295.1</v>
      </c>
    </row>
    <row r="316" spans="1:9" ht="25.5" thickBot="1" x14ac:dyDescent="0.3">
      <c r="A316" s="6" t="s">
        <v>546</v>
      </c>
      <c r="B316" s="35" t="s">
        <v>933</v>
      </c>
      <c r="C316" s="9" t="s">
        <v>436</v>
      </c>
      <c r="D316" s="18">
        <f>'пр.9,10'!G588</f>
        <v>3287.9</v>
      </c>
      <c r="E316" s="6" t="s">
        <v>546</v>
      </c>
      <c r="F316" s="35" t="s">
        <v>933</v>
      </c>
      <c r="G316" s="9" t="s">
        <v>436</v>
      </c>
      <c r="H316" s="18">
        <f>'пр.9,10'!N588</f>
        <v>3291.4</v>
      </c>
      <c r="I316" s="18">
        <f>'пр.9,10'!O588</f>
        <v>3295.1</v>
      </c>
    </row>
    <row r="317" spans="1:9" ht="15.75" thickBot="1" x14ac:dyDescent="0.3">
      <c r="A317" s="76" t="s">
        <v>123</v>
      </c>
      <c r="B317" s="35" t="s">
        <v>934</v>
      </c>
      <c r="C317" s="9"/>
      <c r="D317" s="18">
        <f>D318+D319+D320</f>
        <v>256.89999999999998</v>
      </c>
      <c r="E317" s="352" t="s">
        <v>123</v>
      </c>
      <c r="F317" s="35" t="s">
        <v>934</v>
      </c>
      <c r="G317" s="9"/>
      <c r="H317" s="18">
        <f>H318+H319+H320</f>
        <v>265.89999999999998</v>
      </c>
      <c r="I317" s="18">
        <f>I318+I319+I320</f>
        <v>273.3</v>
      </c>
    </row>
    <row r="318" spans="1:9" ht="25.5" thickBot="1" x14ac:dyDescent="0.3">
      <c r="A318" s="6" t="s">
        <v>546</v>
      </c>
      <c r="B318" s="35" t="s">
        <v>934</v>
      </c>
      <c r="C318" s="9" t="s">
        <v>436</v>
      </c>
      <c r="D318" s="18">
        <v>0</v>
      </c>
      <c r="E318" s="6" t="s">
        <v>546</v>
      </c>
      <c r="F318" s="35" t="s">
        <v>934</v>
      </c>
      <c r="G318" s="9" t="s">
        <v>436</v>
      </c>
      <c r="H318" s="18">
        <v>0</v>
      </c>
      <c r="I318" s="18">
        <v>0</v>
      </c>
    </row>
    <row r="319" spans="1:9" ht="15.75" thickBot="1" x14ac:dyDescent="0.3">
      <c r="A319" s="32" t="s">
        <v>547</v>
      </c>
      <c r="B319" s="35" t="s">
        <v>934</v>
      </c>
      <c r="C319" s="9" t="s">
        <v>565</v>
      </c>
      <c r="D319" s="18">
        <f>'пр.9,10'!G591</f>
        <v>246.5</v>
      </c>
      <c r="E319" s="32" t="s">
        <v>547</v>
      </c>
      <c r="F319" s="35" t="s">
        <v>934</v>
      </c>
      <c r="G319" s="9" t="s">
        <v>565</v>
      </c>
      <c r="H319" s="18">
        <f>'пр.9,10'!N591</f>
        <v>255</v>
      </c>
      <c r="I319" s="18">
        <f>'пр.9,10'!O591</f>
        <v>262</v>
      </c>
    </row>
    <row r="320" spans="1:9" ht="15.75" thickBot="1" x14ac:dyDescent="0.3">
      <c r="A320" s="37" t="s">
        <v>548</v>
      </c>
      <c r="B320" s="35" t="s">
        <v>934</v>
      </c>
      <c r="C320" s="9" t="s">
        <v>435</v>
      </c>
      <c r="D320" s="18">
        <f>'пр.9,10'!G592</f>
        <v>10.4</v>
      </c>
      <c r="E320" s="37" t="s">
        <v>548</v>
      </c>
      <c r="F320" s="35" t="s">
        <v>934</v>
      </c>
      <c r="G320" s="9" t="s">
        <v>435</v>
      </c>
      <c r="H320" s="18">
        <f>'пр.9,10'!N592</f>
        <v>10.9</v>
      </c>
      <c r="I320" s="18">
        <f>'пр.9,10'!O592</f>
        <v>11.3</v>
      </c>
    </row>
    <row r="321" spans="1:9" ht="15.75" thickBot="1" x14ac:dyDescent="0.3">
      <c r="A321" s="76" t="s">
        <v>124</v>
      </c>
      <c r="B321" s="35" t="s">
        <v>935</v>
      </c>
      <c r="C321" s="9"/>
      <c r="D321" s="18">
        <f>D322</f>
        <v>0</v>
      </c>
      <c r="E321" s="352" t="s">
        <v>124</v>
      </c>
      <c r="F321" s="35" t="s">
        <v>935</v>
      </c>
      <c r="G321" s="9"/>
      <c r="H321" s="18">
        <f>H322</f>
        <v>0</v>
      </c>
      <c r="I321" s="18">
        <f>I322</f>
        <v>0</v>
      </c>
    </row>
    <row r="322" spans="1:9" ht="15.75" thickBot="1" x14ac:dyDescent="0.3">
      <c r="A322" s="32" t="s">
        <v>547</v>
      </c>
      <c r="B322" s="35" t="s">
        <v>935</v>
      </c>
      <c r="C322" s="9" t="s">
        <v>565</v>
      </c>
      <c r="D322" s="18">
        <f>'пр.9,10'!G594</f>
        <v>0</v>
      </c>
      <c r="E322" s="32" t="s">
        <v>547</v>
      </c>
      <c r="F322" s="35" t="s">
        <v>935</v>
      </c>
      <c r="G322" s="9" t="s">
        <v>565</v>
      </c>
      <c r="H322" s="18">
        <f>'пр.9,10'!N594</f>
        <v>0</v>
      </c>
      <c r="I322" s="18">
        <f>'пр.9,10'!O594</f>
        <v>0</v>
      </c>
    </row>
    <row r="323" spans="1:9" ht="15.75" thickBot="1" x14ac:dyDescent="0.3">
      <c r="A323" s="76" t="s">
        <v>2</v>
      </c>
      <c r="B323" s="35" t="s">
        <v>936</v>
      </c>
      <c r="C323" s="9"/>
      <c r="D323" s="18">
        <f>D324</f>
        <v>56.5</v>
      </c>
      <c r="E323" s="352" t="s">
        <v>2</v>
      </c>
      <c r="F323" s="35" t="s">
        <v>936</v>
      </c>
      <c r="G323" s="9"/>
      <c r="H323" s="18">
        <f>H324</f>
        <v>63</v>
      </c>
      <c r="I323" s="18">
        <f>I324</f>
        <v>65.7</v>
      </c>
    </row>
    <row r="324" spans="1:9" ht="15.75" thickBot="1" x14ac:dyDescent="0.3">
      <c r="A324" s="32" t="s">
        <v>547</v>
      </c>
      <c r="B324" s="35" t="s">
        <v>936</v>
      </c>
      <c r="C324" s="9" t="s">
        <v>565</v>
      </c>
      <c r="D324" s="18">
        <f>'пр.9,10'!G596</f>
        <v>56.5</v>
      </c>
      <c r="E324" s="32" t="s">
        <v>547</v>
      </c>
      <c r="F324" s="35" t="s">
        <v>936</v>
      </c>
      <c r="G324" s="9" t="s">
        <v>565</v>
      </c>
      <c r="H324" s="18">
        <f>'пр.9,10'!N596</f>
        <v>63</v>
      </c>
      <c r="I324" s="18">
        <f>'пр.9,10'!O596</f>
        <v>65.7</v>
      </c>
    </row>
    <row r="325" spans="1:9" ht="39" thickBot="1" x14ac:dyDescent="0.3">
      <c r="A325" s="79" t="s">
        <v>938</v>
      </c>
      <c r="B325" s="285" t="s">
        <v>844</v>
      </c>
      <c r="C325" s="35"/>
      <c r="D325" s="17">
        <f>D326+D330+D333</f>
        <v>1364.6999999999998</v>
      </c>
      <c r="E325" s="79" t="s">
        <v>938</v>
      </c>
      <c r="F325" s="285" t="s">
        <v>844</v>
      </c>
      <c r="G325" s="35"/>
      <c r="H325" s="17">
        <f>H326+H330+H333</f>
        <v>975.6</v>
      </c>
      <c r="I325" s="17">
        <f>I326+I330+I333</f>
        <v>208.90000000000009</v>
      </c>
    </row>
    <row r="326" spans="1:9" ht="26.25" thickBot="1" x14ac:dyDescent="0.3">
      <c r="A326" s="83" t="s">
        <v>839</v>
      </c>
      <c r="B326" s="285" t="s">
        <v>911</v>
      </c>
      <c r="C326" s="285"/>
      <c r="D326" s="17">
        <f>D327</f>
        <v>805</v>
      </c>
      <c r="E326" s="83" t="s">
        <v>839</v>
      </c>
      <c r="F326" s="285" t="s">
        <v>911</v>
      </c>
      <c r="G326" s="285"/>
      <c r="H326" s="17">
        <f>'пр.9,10'!N603</f>
        <v>483.9</v>
      </c>
      <c r="I326" s="17">
        <f>'пр.9,10'!O603</f>
        <v>97.899999999999977</v>
      </c>
    </row>
    <row r="327" spans="1:9" ht="26.25" thickBot="1" x14ac:dyDescent="0.3">
      <c r="A327" s="129" t="s">
        <v>203</v>
      </c>
      <c r="B327" s="65" t="s">
        <v>912</v>
      </c>
      <c r="C327" s="65"/>
      <c r="D327" s="18">
        <f>'пр.9,10'!G604</f>
        <v>805</v>
      </c>
      <c r="E327" s="129" t="s">
        <v>203</v>
      </c>
      <c r="F327" s="65" t="s">
        <v>912</v>
      </c>
      <c r="G327" s="65"/>
      <c r="H327" s="18">
        <f>'пр.9,10'!N604</f>
        <v>483.9</v>
      </c>
      <c r="I327" s="18">
        <f>'пр.9,10'!O604</f>
        <v>97.899999999999977</v>
      </c>
    </row>
    <row r="328" spans="1:9" ht="15.75" thickBot="1" x14ac:dyDescent="0.3">
      <c r="A328" s="63" t="s">
        <v>547</v>
      </c>
      <c r="B328" s="65" t="s">
        <v>912</v>
      </c>
      <c r="C328" s="65" t="s">
        <v>565</v>
      </c>
      <c r="D328" s="18">
        <f>'пр.9,10'!G605</f>
        <v>625</v>
      </c>
      <c r="E328" s="63" t="s">
        <v>547</v>
      </c>
      <c r="F328" s="65" t="s">
        <v>912</v>
      </c>
      <c r="G328" s="65" t="s">
        <v>565</v>
      </c>
      <c r="H328" s="18">
        <f>'пр.9,10'!N605</f>
        <v>303.89999999999998</v>
      </c>
      <c r="I328" s="18">
        <f>'пр.9,10'!O605</f>
        <v>17.899999999999977</v>
      </c>
    </row>
    <row r="329" spans="1:9" ht="15.75" thickBot="1" x14ac:dyDescent="0.3">
      <c r="A329" s="37" t="s">
        <v>548</v>
      </c>
      <c r="B329" s="65" t="s">
        <v>912</v>
      </c>
      <c r="C329" s="65" t="s">
        <v>435</v>
      </c>
      <c r="D329" s="18">
        <f>'пр.9,10'!G606</f>
        <v>180</v>
      </c>
      <c r="E329" s="37" t="s">
        <v>548</v>
      </c>
      <c r="F329" s="65" t="s">
        <v>912</v>
      </c>
      <c r="G329" s="65" t="s">
        <v>435</v>
      </c>
      <c r="H329" s="18">
        <f>'пр.9,10'!N606</f>
        <v>180</v>
      </c>
      <c r="I329" s="18">
        <f>'пр.9,10'!O606</f>
        <v>80</v>
      </c>
    </row>
    <row r="330" spans="1:9" ht="15.75" thickBot="1" x14ac:dyDescent="0.3">
      <c r="A330" s="83" t="s">
        <v>840</v>
      </c>
      <c r="B330" s="285" t="s">
        <v>913</v>
      </c>
      <c r="C330" s="285"/>
      <c r="D330" s="17">
        <f>'пр.9,10'!G607</f>
        <v>489.69999999999993</v>
      </c>
      <c r="E330" s="83" t="s">
        <v>840</v>
      </c>
      <c r="F330" s="285" t="s">
        <v>913</v>
      </c>
      <c r="G330" s="285"/>
      <c r="H330" s="17">
        <f>'пр.9,10'!N607</f>
        <v>411.70000000000005</v>
      </c>
      <c r="I330" s="17">
        <f>'пр.9,10'!O607</f>
        <v>21.000000000000114</v>
      </c>
    </row>
    <row r="331" spans="1:9" ht="26.25" thickBot="1" x14ac:dyDescent="0.3">
      <c r="A331" s="129" t="s">
        <v>203</v>
      </c>
      <c r="B331" s="65" t="s">
        <v>914</v>
      </c>
      <c r="C331" s="65"/>
      <c r="D331" s="18">
        <f>'пр.9,10'!G608</f>
        <v>489.69999999999993</v>
      </c>
      <c r="E331" s="129" t="s">
        <v>203</v>
      </c>
      <c r="F331" s="65" t="s">
        <v>914</v>
      </c>
      <c r="G331" s="65"/>
      <c r="H331" s="18">
        <f>'пр.9,10'!N608</f>
        <v>411.70000000000005</v>
      </c>
      <c r="I331" s="18">
        <f>'пр.9,10'!O608</f>
        <v>21.000000000000114</v>
      </c>
    </row>
    <row r="332" spans="1:9" ht="15.75" thickBot="1" x14ac:dyDescent="0.3">
      <c r="A332" s="63" t="s">
        <v>547</v>
      </c>
      <c r="B332" s="65" t="s">
        <v>914</v>
      </c>
      <c r="C332" s="65" t="s">
        <v>565</v>
      </c>
      <c r="D332" s="18">
        <f>'пр.9,10'!G609</f>
        <v>489.69999999999993</v>
      </c>
      <c r="E332" s="63" t="s">
        <v>547</v>
      </c>
      <c r="F332" s="65" t="s">
        <v>914</v>
      </c>
      <c r="G332" s="65" t="s">
        <v>565</v>
      </c>
      <c r="H332" s="18">
        <f>'пр.9,10'!N609</f>
        <v>411.70000000000005</v>
      </c>
      <c r="I332" s="18">
        <f>'пр.9,10'!O609</f>
        <v>21.000000000000114</v>
      </c>
    </row>
    <row r="333" spans="1:9" ht="39" thickBot="1" x14ac:dyDescent="0.3">
      <c r="A333" s="83" t="s">
        <v>841</v>
      </c>
      <c r="B333" s="285" t="s">
        <v>915</v>
      </c>
      <c r="C333" s="35"/>
      <c r="D333" s="17">
        <f>'пр.9,10'!G610</f>
        <v>70</v>
      </c>
      <c r="E333" s="83" t="s">
        <v>841</v>
      </c>
      <c r="F333" s="285" t="s">
        <v>915</v>
      </c>
      <c r="G333" s="35"/>
      <c r="H333" s="17">
        <f>'пр.9,10'!N610</f>
        <v>80</v>
      </c>
      <c r="I333" s="17">
        <f>'пр.9,10'!O610</f>
        <v>90</v>
      </c>
    </row>
    <row r="334" spans="1:9" ht="26.25" thickBot="1" x14ac:dyDescent="0.3">
      <c r="A334" s="129" t="s">
        <v>203</v>
      </c>
      <c r="B334" s="65" t="s">
        <v>916</v>
      </c>
      <c r="C334" s="35"/>
      <c r="D334" s="18">
        <f>'пр.9,10'!G611</f>
        <v>70</v>
      </c>
      <c r="E334" s="129" t="s">
        <v>203</v>
      </c>
      <c r="F334" s="65" t="s">
        <v>916</v>
      </c>
      <c r="G334" s="35"/>
      <c r="H334" s="18">
        <f>'пр.9,10'!N611</f>
        <v>80</v>
      </c>
      <c r="I334" s="18">
        <f>'пр.9,10'!O611</f>
        <v>90</v>
      </c>
    </row>
    <row r="335" spans="1:9" ht="15.75" thickBot="1" x14ac:dyDescent="0.3">
      <c r="A335" s="63" t="s">
        <v>547</v>
      </c>
      <c r="B335" s="65" t="s">
        <v>916</v>
      </c>
      <c r="C335" s="35" t="s">
        <v>565</v>
      </c>
      <c r="D335" s="18">
        <f>'пр.9,10'!G612</f>
        <v>70</v>
      </c>
      <c r="E335" s="63" t="s">
        <v>547</v>
      </c>
      <c r="F335" s="65" t="s">
        <v>916</v>
      </c>
      <c r="G335" s="35" t="s">
        <v>565</v>
      </c>
      <c r="H335" s="18">
        <f>'пр.9,10'!N612</f>
        <v>80</v>
      </c>
      <c r="I335" s="18">
        <f>'пр.9,10'!O612</f>
        <v>90</v>
      </c>
    </row>
    <row r="336" spans="1:9" ht="39" thickBot="1" x14ac:dyDescent="0.3">
      <c r="A336" s="95" t="s">
        <v>223</v>
      </c>
      <c r="B336" s="282" t="s">
        <v>272</v>
      </c>
      <c r="C336" s="69"/>
      <c r="D336" s="70">
        <f>D337+D349+D352</f>
        <v>20832.099999999999</v>
      </c>
      <c r="E336" s="95" t="s">
        <v>223</v>
      </c>
      <c r="F336" s="69" t="s">
        <v>272</v>
      </c>
      <c r="G336" s="69"/>
      <c r="H336" s="70">
        <f>H337+H349+H352</f>
        <v>19413.699999999997</v>
      </c>
      <c r="I336" s="70">
        <f>I337+I349+I352</f>
        <v>18258.900000000001</v>
      </c>
    </row>
    <row r="337" spans="1:9" ht="64.5" thickBot="1" x14ac:dyDescent="0.3">
      <c r="A337" s="86" t="s">
        <v>398</v>
      </c>
      <c r="B337" s="82" t="s">
        <v>273</v>
      </c>
      <c r="C337" s="78"/>
      <c r="D337" s="73">
        <f>D338+D340+D344+D347</f>
        <v>8510.2000000000007</v>
      </c>
      <c r="E337" s="86" t="s">
        <v>398</v>
      </c>
      <c r="F337" s="72" t="s">
        <v>273</v>
      </c>
      <c r="G337" s="78"/>
      <c r="H337" s="73">
        <f>H338+H340+H344+H347</f>
        <v>6991</v>
      </c>
      <c r="I337" s="73">
        <f>I338+I340+I344+I347</f>
        <v>6636</v>
      </c>
    </row>
    <row r="338" spans="1:9" ht="26.25" thickBot="1" x14ac:dyDescent="0.3">
      <c r="A338" s="76" t="s">
        <v>560</v>
      </c>
      <c r="B338" s="35" t="s">
        <v>274</v>
      </c>
      <c r="C338" s="10"/>
      <c r="D338" s="18">
        <f>D339</f>
        <v>7441.2</v>
      </c>
      <c r="E338" s="76" t="s">
        <v>560</v>
      </c>
      <c r="F338" s="9" t="s">
        <v>274</v>
      </c>
      <c r="G338" s="10"/>
      <c r="H338" s="18">
        <f>H339</f>
        <v>5922</v>
      </c>
      <c r="I338" s="18">
        <f>I339</f>
        <v>5767</v>
      </c>
    </row>
    <row r="339" spans="1:9" ht="25.5" thickBot="1" x14ac:dyDescent="0.3">
      <c r="A339" s="6" t="s">
        <v>546</v>
      </c>
      <c r="B339" s="35" t="s">
        <v>274</v>
      </c>
      <c r="C339" s="9" t="s">
        <v>436</v>
      </c>
      <c r="D339" s="18">
        <f>'пр.9,10'!G445</f>
        <v>7441.2</v>
      </c>
      <c r="E339" s="6" t="s">
        <v>546</v>
      </c>
      <c r="F339" s="9" t="s">
        <v>274</v>
      </c>
      <c r="G339" s="9" t="s">
        <v>436</v>
      </c>
      <c r="H339" s="18">
        <f>'пр.9,10'!N445</f>
        <v>5922</v>
      </c>
      <c r="I339" s="18">
        <f>'пр.9,10'!O445</f>
        <v>5767</v>
      </c>
    </row>
    <row r="340" spans="1:9" ht="15.75" thickBot="1" x14ac:dyDescent="0.3">
      <c r="A340" s="76" t="s">
        <v>123</v>
      </c>
      <c r="B340" s="35" t="s">
        <v>275</v>
      </c>
      <c r="C340" s="10"/>
      <c r="D340" s="18">
        <f>D341+D342+D343</f>
        <v>1069</v>
      </c>
      <c r="E340" s="76" t="s">
        <v>123</v>
      </c>
      <c r="F340" s="9" t="s">
        <v>275</v>
      </c>
      <c r="G340" s="10"/>
      <c r="H340" s="18">
        <f>H341+H342+H343</f>
        <v>1069</v>
      </c>
      <c r="I340" s="18">
        <f>I341+I342+I343</f>
        <v>869</v>
      </c>
    </row>
    <row r="341" spans="1:9" ht="25.5" thickBot="1" x14ac:dyDescent="0.3">
      <c r="A341" s="6" t="s">
        <v>546</v>
      </c>
      <c r="B341" s="35" t="s">
        <v>275</v>
      </c>
      <c r="C341" s="9" t="s">
        <v>436</v>
      </c>
      <c r="D341" s="18"/>
      <c r="E341" s="6" t="s">
        <v>546</v>
      </c>
      <c r="F341" s="9" t="s">
        <v>275</v>
      </c>
      <c r="G341" s="9" t="s">
        <v>436</v>
      </c>
      <c r="H341" s="18"/>
      <c r="I341" s="18"/>
    </row>
    <row r="342" spans="1:9" ht="15.75" thickBot="1" x14ac:dyDescent="0.3">
      <c r="A342" s="32" t="s">
        <v>547</v>
      </c>
      <c r="B342" s="35" t="s">
        <v>275</v>
      </c>
      <c r="C342" s="9" t="s">
        <v>565</v>
      </c>
      <c r="D342" s="18">
        <f>'пр.9,10'!G448</f>
        <v>1069</v>
      </c>
      <c r="E342" s="32" t="s">
        <v>547</v>
      </c>
      <c r="F342" s="9" t="s">
        <v>275</v>
      </c>
      <c r="G342" s="9" t="s">
        <v>565</v>
      </c>
      <c r="H342" s="18">
        <f>'пр.9,10'!N448</f>
        <v>1069</v>
      </c>
      <c r="I342" s="18">
        <f>'пр.9,10'!O448</f>
        <v>869</v>
      </c>
    </row>
    <row r="343" spans="1:9" ht="15.75" thickBot="1" x14ac:dyDescent="0.3">
      <c r="A343" s="37" t="s">
        <v>548</v>
      </c>
      <c r="B343" s="35" t="s">
        <v>275</v>
      </c>
      <c r="C343" s="9" t="s">
        <v>435</v>
      </c>
      <c r="D343" s="18">
        <f>'пр.9,10'!G449</f>
        <v>0</v>
      </c>
      <c r="E343" s="37" t="s">
        <v>548</v>
      </c>
      <c r="F343" s="9" t="s">
        <v>275</v>
      </c>
      <c r="G343" s="9" t="s">
        <v>435</v>
      </c>
      <c r="H343" s="18">
        <f>'пр.9,10'!N449</f>
        <v>0</v>
      </c>
      <c r="I343" s="18">
        <f>'пр.9,10'!O449</f>
        <v>0</v>
      </c>
    </row>
    <row r="344" spans="1:9" ht="15.75" thickBot="1" x14ac:dyDescent="0.3">
      <c r="A344" s="76" t="s">
        <v>124</v>
      </c>
      <c r="B344" s="35" t="s">
        <v>276</v>
      </c>
      <c r="C344" s="9"/>
      <c r="D344" s="18">
        <f>D346+D345</f>
        <v>0</v>
      </c>
      <c r="E344" s="76" t="s">
        <v>124</v>
      </c>
      <c r="F344" s="9" t="s">
        <v>276</v>
      </c>
      <c r="G344" s="9"/>
      <c r="H344" s="18">
        <f>H346+H345</f>
        <v>0</v>
      </c>
      <c r="I344" s="18">
        <f>I346+I345</f>
        <v>0</v>
      </c>
    </row>
    <row r="345" spans="1:9" ht="25.5" thickBot="1" x14ac:dyDescent="0.3">
      <c r="A345" s="6" t="s">
        <v>546</v>
      </c>
      <c r="B345" s="35" t="s">
        <v>276</v>
      </c>
      <c r="C345" s="9" t="s">
        <v>436</v>
      </c>
      <c r="D345" s="18">
        <f>'пр.9,10'!G451</f>
        <v>0</v>
      </c>
      <c r="E345" s="6" t="s">
        <v>546</v>
      </c>
      <c r="F345" s="9" t="s">
        <v>276</v>
      </c>
      <c r="G345" s="9" t="s">
        <v>436</v>
      </c>
      <c r="H345" s="18">
        <f>'пр.9,10'!N451</f>
        <v>0</v>
      </c>
      <c r="I345" s="18">
        <f>'пр.9,10'!O451</f>
        <v>0</v>
      </c>
    </row>
    <row r="346" spans="1:9" ht="15.75" thickBot="1" x14ac:dyDescent="0.3">
      <c r="A346" s="32" t="s">
        <v>547</v>
      </c>
      <c r="B346" s="35" t="s">
        <v>276</v>
      </c>
      <c r="C346" s="9" t="s">
        <v>565</v>
      </c>
      <c r="D346" s="18">
        <f>'пр.9,10'!G452</f>
        <v>0</v>
      </c>
      <c r="E346" s="32" t="s">
        <v>547</v>
      </c>
      <c r="F346" s="9" t="s">
        <v>276</v>
      </c>
      <c r="G346" s="9" t="s">
        <v>565</v>
      </c>
      <c r="H346" s="18">
        <f>'пр.9,10'!N452</f>
        <v>0</v>
      </c>
      <c r="I346" s="18">
        <f>'пр.9,10'!O452</f>
        <v>0</v>
      </c>
    </row>
    <row r="347" spans="1:9" ht="15.75" thickBot="1" x14ac:dyDescent="0.3">
      <c r="A347" s="76" t="s">
        <v>2</v>
      </c>
      <c r="B347" s="35" t="s">
        <v>277</v>
      </c>
      <c r="C347" s="9"/>
      <c r="D347" s="18">
        <f>D348</f>
        <v>0</v>
      </c>
      <c r="E347" s="76" t="s">
        <v>2</v>
      </c>
      <c r="F347" s="9" t="s">
        <v>277</v>
      </c>
      <c r="G347" s="9"/>
      <c r="H347" s="18">
        <f>H348</f>
        <v>0</v>
      </c>
      <c r="I347" s="18">
        <f>I348</f>
        <v>0</v>
      </c>
    </row>
    <row r="348" spans="1:9" ht="15.75" thickBot="1" x14ac:dyDescent="0.3">
      <c r="A348" s="32" t="s">
        <v>547</v>
      </c>
      <c r="B348" s="35" t="s">
        <v>277</v>
      </c>
      <c r="C348" s="9" t="s">
        <v>565</v>
      </c>
      <c r="D348" s="18">
        <f>'пр.9,10'!G454</f>
        <v>0</v>
      </c>
      <c r="E348" s="32" t="s">
        <v>547</v>
      </c>
      <c r="F348" s="9" t="s">
        <v>277</v>
      </c>
      <c r="G348" s="9" t="s">
        <v>565</v>
      </c>
      <c r="H348" s="18">
        <f>'пр.9,10'!N454</f>
        <v>0</v>
      </c>
      <c r="I348" s="18">
        <f>'пр.9,10'!O454</f>
        <v>0</v>
      </c>
    </row>
    <row r="349" spans="1:9" ht="26.25" thickBot="1" x14ac:dyDescent="0.3">
      <c r="A349" s="79" t="s">
        <v>243</v>
      </c>
      <c r="B349" s="34" t="s">
        <v>278</v>
      </c>
      <c r="C349" s="9"/>
      <c r="D349" s="17">
        <f>D351</f>
        <v>0</v>
      </c>
      <c r="E349" s="79" t="s">
        <v>243</v>
      </c>
      <c r="F349" s="10" t="s">
        <v>278</v>
      </c>
      <c r="G349" s="9"/>
      <c r="H349" s="17">
        <f>H351</f>
        <v>0</v>
      </c>
      <c r="I349" s="17">
        <f>I351</f>
        <v>0</v>
      </c>
    </row>
    <row r="350" spans="1:9" ht="26.25" thickBot="1" x14ac:dyDescent="0.3">
      <c r="A350" s="38" t="s">
        <v>399</v>
      </c>
      <c r="B350" s="35" t="s">
        <v>279</v>
      </c>
      <c r="C350" s="9"/>
      <c r="D350" s="18">
        <f>D351</f>
        <v>0</v>
      </c>
      <c r="E350" s="38" t="s">
        <v>399</v>
      </c>
      <c r="F350" s="9" t="s">
        <v>279</v>
      </c>
      <c r="G350" s="9"/>
      <c r="H350" s="18">
        <f>H351</f>
        <v>0</v>
      </c>
      <c r="I350" s="18">
        <f>I351</f>
        <v>0</v>
      </c>
    </row>
    <row r="351" spans="1:9" ht="15.75" thickBot="1" x14ac:dyDescent="0.3">
      <c r="A351" s="32" t="s">
        <v>376</v>
      </c>
      <c r="B351" s="35" t="s">
        <v>279</v>
      </c>
      <c r="C351" s="9" t="s">
        <v>377</v>
      </c>
      <c r="D351" s="18">
        <f>'пр.9,10'!G463</f>
        <v>0</v>
      </c>
      <c r="E351" s="32" t="s">
        <v>376</v>
      </c>
      <c r="F351" s="9" t="s">
        <v>279</v>
      </c>
      <c r="G351" s="9" t="s">
        <v>377</v>
      </c>
      <c r="H351" s="18">
        <f>'пр.9,10'!N463</f>
        <v>0</v>
      </c>
      <c r="I351" s="18">
        <f>'пр.9,10'!O463</f>
        <v>0</v>
      </c>
    </row>
    <row r="352" spans="1:9" ht="26.25" thickBot="1" x14ac:dyDescent="0.3">
      <c r="A352" s="79" t="s">
        <v>244</v>
      </c>
      <c r="B352" s="34" t="s">
        <v>280</v>
      </c>
      <c r="C352" s="9"/>
      <c r="D352" s="17">
        <f>D353+D354</f>
        <v>12321.9</v>
      </c>
      <c r="E352" s="79" t="s">
        <v>244</v>
      </c>
      <c r="F352" s="10" t="s">
        <v>280</v>
      </c>
      <c r="G352" s="9"/>
      <c r="H352" s="17">
        <f>H353+H354</f>
        <v>12422.699999999999</v>
      </c>
      <c r="I352" s="17">
        <f>I353+I354</f>
        <v>11622.9</v>
      </c>
    </row>
    <row r="353" spans="1:9" ht="15.75" thickBot="1" x14ac:dyDescent="0.3">
      <c r="A353" s="76" t="s">
        <v>483</v>
      </c>
      <c r="B353" s="35" t="s">
        <v>485</v>
      </c>
      <c r="C353" s="9" t="s">
        <v>378</v>
      </c>
      <c r="D353" s="18">
        <f>'пр.9,10'!G467</f>
        <v>154.80000000000001</v>
      </c>
      <c r="E353" s="76" t="s">
        <v>483</v>
      </c>
      <c r="F353" s="9" t="s">
        <v>485</v>
      </c>
      <c r="G353" s="9" t="s">
        <v>378</v>
      </c>
      <c r="H353" s="18">
        <f>'пр.9,10'!N467</f>
        <v>852.3</v>
      </c>
      <c r="I353" s="18">
        <f>'пр.9,10'!O467</f>
        <v>116.8</v>
      </c>
    </row>
    <row r="354" spans="1:9" ht="15.75" thickBot="1" x14ac:dyDescent="0.3">
      <c r="A354" s="76" t="s">
        <v>484</v>
      </c>
      <c r="B354" s="35" t="s">
        <v>281</v>
      </c>
      <c r="C354" s="9" t="s">
        <v>378</v>
      </c>
      <c r="D354" s="18">
        <f>'пр.9,10'!G468</f>
        <v>12167.1</v>
      </c>
      <c r="E354" s="76" t="s">
        <v>484</v>
      </c>
      <c r="F354" s="9" t="s">
        <v>281</v>
      </c>
      <c r="G354" s="9" t="s">
        <v>378</v>
      </c>
      <c r="H354" s="18">
        <f>'пр.9,10'!N468</f>
        <v>11570.4</v>
      </c>
      <c r="I354" s="18">
        <f>'пр.9,10'!O468</f>
        <v>11506.1</v>
      </c>
    </row>
    <row r="355" spans="1:9" ht="26.25" thickBot="1" x14ac:dyDescent="0.3">
      <c r="A355" s="85" t="s">
        <v>245</v>
      </c>
      <c r="B355" s="282" t="s">
        <v>282</v>
      </c>
      <c r="C355" s="69"/>
      <c r="D355" s="70">
        <f>D356+D370+D376+D382+D387+D391</f>
        <v>26765</v>
      </c>
      <c r="E355" s="85" t="s">
        <v>245</v>
      </c>
      <c r="F355" s="69" t="s">
        <v>282</v>
      </c>
      <c r="G355" s="69"/>
      <c r="H355" s="70">
        <f>H356+H370+H376+H382+H387+H391</f>
        <v>23851.7</v>
      </c>
      <c r="I355" s="70">
        <f>I356+I370+I376+I382+I387+I391</f>
        <v>22249.3</v>
      </c>
    </row>
    <row r="356" spans="1:9" ht="39" thickBot="1" x14ac:dyDescent="0.3">
      <c r="A356" s="71" t="s">
        <v>246</v>
      </c>
      <c r="B356" s="82" t="s">
        <v>283</v>
      </c>
      <c r="C356" s="72"/>
      <c r="D356" s="73">
        <f>D357</f>
        <v>25843</v>
      </c>
      <c r="E356" s="71" t="s">
        <v>246</v>
      </c>
      <c r="F356" s="72" t="s">
        <v>283</v>
      </c>
      <c r="G356" s="72"/>
      <c r="H356" s="73">
        <f>H357</f>
        <v>21571.3</v>
      </c>
      <c r="I356" s="73">
        <f>I357</f>
        <v>21527.3</v>
      </c>
    </row>
    <row r="357" spans="1:9" ht="26.25" thickBot="1" x14ac:dyDescent="0.3">
      <c r="A357" s="79" t="s">
        <v>247</v>
      </c>
      <c r="B357" s="34" t="s">
        <v>284</v>
      </c>
      <c r="C357" s="10"/>
      <c r="D357" s="17">
        <f>D358+D360+D363+D366+D368</f>
        <v>25843</v>
      </c>
      <c r="E357" s="79" t="s">
        <v>247</v>
      </c>
      <c r="F357" s="10" t="s">
        <v>284</v>
      </c>
      <c r="G357" s="10"/>
      <c r="H357" s="17">
        <f>H358+H360+H363+H366+H368</f>
        <v>21571.3</v>
      </c>
      <c r="I357" s="17">
        <f>I358+I360+I363+I366+I368</f>
        <v>21527.3</v>
      </c>
    </row>
    <row r="358" spans="1:9" ht="15.75" thickBot="1" x14ac:dyDescent="0.3">
      <c r="A358" s="75" t="s">
        <v>563</v>
      </c>
      <c r="B358" s="35" t="s">
        <v>285</v>
      </c>
      <c r="C358" s="9"/>
      <c r="D358" s="18">
        <f>D359</f>
        <v>21783.200000000001</v>
      </c>
      <c r="E358" s="75" t="s">
        <v>563</v>
      </c>
      <c r="F358" s="9" t="s">
        <v>285</v>
      </c>
      <c r="G358" s="9"/>
      <c r="H358" s="18">
        <f>H359</f>
        <v>17619</v>
      </c>
      <c r="I358" s="18">
        <f>I359</f>
        <v>17575</v>
      </c>
    </row>
    <row r="359" spans="1:9" ht="25.5" thickBot="1" x14ac:dyDescent="0.3">
      <c r="A359" s="6" t="s">
        <v>546</v>
      </c>
      <c r="B359" s="35" t="s">
        <v>285</v>
      </c>
      <c r="C359" s="9" t="s">
        <v>436</v>
      </c>
      <c r="D359" s="18">
        <f>'пр.9,10'!G476</f>
        <v>21783.200000000001</v>
      </c>
      <c r="E359" s="6" t="s">
        <v>546</v>
      </c>
      <c r="F359" s="9" t="s">
        <v>285</v>
      </c>
      <c r="G359" s="9" t="s">
        <v>436</v>
      </c>
      <c r="H359" s="18">
        <f>'пр.9,10'!N476</f>
        <v>17619</v>
      </c>
      <c r="I359" s="18">
        <f>'пр.9,10'!O476</f>
        <v>17575</v>
      </c>
    </row>
    <row r="360" spans="1:9" ht="26.25" thickBot="1" x14ac:dyDescent="0.3">
      <c r="A360" s="76" t="s">
        <v>564</v>
      </c>
      <c r="B360" s="35" t="s">
        <v>286</v>
      </c>
      <c r="C360" s="9"/>
      <c r="D360" s="18">
        <f>D361+D362</f>
        <v>530.5</v>
      </c>
      <c r="E360" s="76" t="s">
        <v>564</v>
      </c>
      <c r="F360" s="9" t="s">
        <v>286</v>
      </c>
      <c r="G360" s="9"/>
      <c r="H360" s="18">
        <f>H361+H362</f>
        <v>443</v>
      </c>
      <c r="I360" s="18">
        <f>I361+I362</f>
        <v>451</v>
      </c>
    </row>
    <row r="361" spans="1:9" ht="15.75" thickBot="1" x14ac:dyDescent="0.3">
      <c r="A361" s="32" t="s">
        <v>547</v>
      </c>
      <c r="B361" s="35" t="s">
        <v>286</v>
      </c>
      <c r="C361" s="9" t="s">
        <v>565</v>
      </c>
      <c r="D361" s="18">
        <f>'пр.9,10'!G478</f>
        <v>487.5</v>
      </c>
      <c r="E361" s="32" t="s">
        <v>547</v>
      </c>
      <c r="F361" s="9" t="s">
        <v>286</v>
      </c>
      <c r="G361" s="9" t="s">
        <v>565</v>
      </c>
      <c r="H361" s="18">
        <f>'пр.9,10'!N478</f>
        <v>400</v>
      </c>
      <c r="I361" s="18">
        <f>'пр.9,10'!O478</f>
        <v>408</v>
      </c>
    </row>
    <row r="362" spans="1:9" ht="15.75" thickBot="1" x14ac:dyDescent="0.3">
      <c r="A362" s="37" t="s">
        <v>548</v>
      </c>
      <c r="B362" s="35" t="s">
        <v>286</v>
      </c>
      <c r="C362" s="9" t="s">
        <v>435</v>
      </c>
      <c r="D362" s="18">
        <f>'пр.9,10'!G479</f>
        <v>43</v>
      </c>
      <c r="E362" s="37" t="s">
        <v>548</v>
      </c>
      <c r="F362" s="9" t="s">
        <v>286</v>
      </c>
      <c r="G362" s="9" t="s">
        <v>435</v>
      </c>
      <c r="H362" s="18">
        <f>'пр.9,10'!N479</f>
        <v>43</v>
      </c>
      <c r="I362" s="18">
        <f>'пр.9,10'!O479</f>
        <v>43</v>
      </c>
    </row>
    <row r="363" spans="1:9" ht="26.25" thickBot="1" x14ac:dyDescent="0.3">
      <c r="A363" s="76" t="s">
        <v>0</v>
      </c>
      <c r="B363" s="35" t="s">
        <v>287</v>
      </c>
      <c r="C363" s="9"/>
      <c r="D363" s="18">
        <f>D364+D365</f>
        <v>10</v>
      </c>
      <c r="E363" s="76" t="s">
        <v>0</v>
      </c>
      <c r="F363" s="9" t="s">
        <v>287</v>
      </c>
      <c r="G363" s="9"/>
      <c r="H363" s="18">
        <f>H364+H365</f>
        <v>10</v>
      </c>
      <c r="I363" s="18">
        <f>I364+I365</f>
        <v>2</v>
      </c>
    </row>
    <row r="364" spans="1:9" ht="25.5" thickBot="1" x14ac:dyDescent="0.3">
      <c r="A364" s="6" t="s">
        <v>546</v>
      </c>
      <c r="B364" s="35" t="s">
        <v>287</v>
      </c>
      <c r="C364" s="9" t="s">
        <v>436</v>
      </c>
      <c r="D364" s="18">
        <f>'пр.9,10'!G481</f>
        <v>0</v>
      </c>
      <c r="E364" s="6" t="s">
        <v>546</v>
      </c>
      <c r="F364" s="9" t="s">
        <v>287</v>
      </c>
      <c r="G364" s="9" t="s">
        <v>436</v>
      </c>
      <c r="H364" s="18">
        <f>'пр.9,10'!N481</f>
        <v>0</v>
      </c>
      <c r="I364" s="18">
        <f>'пр.9,10'!O481</f>
        <v>0</v>
      </c>
    </row>
    <row r="365" spans="1:9" ht="15.75" thickBot="1" x14ac:dyDescent="0.3">
      <c r="A365" s="32" t="s">
        <v>547</v>
      </c>
      <c r="B365" s="35" t="s">
        <v>287</v>
      </c>
      <c r="C365" s="9" t="s">
        <v>565</v>
      </c>
      <c r="D365" s="18">
        <f>'пр.9,10'!G482</f>
        <v>10</v>
      </c>
      <c r="E365" s="32" t="s">
        <v>547</v>
      </c>
      <c r="F365" s="9" t="s">
        <v>287</v>
      </c>
      <c r="G365" s="9" t="s">
        <v>565</v>
      </c>
      <c r="H365" s="18">
        <f>'пр.9,10'!N482</f>
        <v>10</v>
      </c>
      <c r="I365" s="18">
        <f>'пр.9,10'!O482</f>
        <v>2</v>
      </c>
    </row>
    <row r="366" spans="1:9" ht="15.75" thickBot="1" x14ac:dyDescent="0.3">
      <c r="A366" s="77" t="s">
        <v>2</v>
      </c>
      <c r="B366" s="35" t="s">
        <v>288</v>
      </c>
      <c r="C366" s="9"/>
      <c r="D366" s="18">
        <f>D367</f>
        <v>231</v>
      </c>
      <c r="E366" s="77" t="s">
        <v>2</v>
      </c>
      <c r="F366" s="9" t="s">
        <v>288</v>
      </c>
      <c r="G366" s="9"/>
      <c r="H366" s="18">
        <f>H367</f>
        <v>211</v>
      </c>
      <c r="I366" s="18">
        <f>I367</f>
        <v>211</v>
      </c>
    </row>
    <row r="367" spans="1:9" ht="15.75" thickBot="1" x14ac:dyDescent="0.3">
      <c r="A367" s="32" t="s">
        <v>547</v>
      </c>
      <c r="B367" s="35" t="s">
        <v>288</v>
      </c>
      <c r="C367" s="9" t="s">
        <v>565</v>
      </c>
      <c r="D367" s="18">
        <f>'пр.9,10'!G484</f>
        <v>231</v>
      </c>
      <c r="E367" s="32" t="s">
        <v>547</v>
      </c>
      <c r="F367" s="9" t="s">
        <v>288</v>
      </c>
      <c r="G367" s="9" t="s">
        <v>565</v>
      </c>
      <c r="H367" s="18">
        <f>'пр.9,10'!N484</f>
        <v>211</v>
      </c>
      <c r="I367" s="18">
        <f>'пр.9,10'!O484</f>
        <v>211</v>
      </c>
    </row>
    <row r="368" spans="1:9" ht="51.75" thickBot="1" x14ac:dyDescent="0.3">
      <c r="A368" s="76" t="s">
        <v>3</v>
      </c>
      <c r="B368" s="35" t="s">
        <v>289</v>
      </c>
      <c r="C368" s="9"/>
      <c r="D368" s="18">
        <f>D369</f>
        <v>3288.3</v>
      </c>
      <c r="E368" s="76" t="s">
        <v>3</v>
      </c>
      <c r="F368" s="9" t="s">
        <v>289</v>
      </c>
      <c r="G368" s="9"/>
      <c r="H368" s="18">
        <f>H369</f>
        <v>3288.3</v>
      </c>
      <c r="I368" s="18">
        <f>I369</f>
        <v>3288.3</v>
      </c>
    </row>
    <row r="369" spans="1:9" ht="15.75" thickBot="1" x14ac:dyDescent="0.3">
      <c r="A369" s="32" t="s">
        <v>547</v>
      </c>
      <c r="B369" s="35" t="s">
        <v>289</v>
      </c>
      <c r="C369" s="9" t="s">
        <v>565</v>
      </c>
      <c r="D369" s="18">
        <f>'пр.9,10'!G269+'пр.9,10'!G271</f>
        <v>3288.3</v>
      </c>
      <c r="E369" s="32" t="s">
        <v>547</v>
      </c>
      <c r="F369" s="9" t="s">
        <v>289</v>
      </c>
      <c r="G369" s="9" t="s">
        <v>565</v>
      </c>
      <c r="H369" s="18">
        <f>'пр.9,10'!N269+'пр.9,10'!N271</f>
        <v>3288.3</v>
      </c>
      <c r="I369" s="18">
        <f>'пр.9,10'!O269+'пр.9,10'!O271</f>
        <v>3288.3</v>
      </c>
    </row>
    <row r="370" spans="1:9" ht="26.25" thickBot="1" x14ac:dyDescent="0.3">
      <c r="A370" s="71" t="s">
        <v>248</v>
      </c>
      <c r="B370" s="82" t="s">
        <v>290</v>
      </c>
      <c r="C370" s="78"/>
      <c r="D370" s="73">
        <f>D371</f>
        <v>265</v>
      </c>
      <c r="E370" s="71" t="s">
        <v>248</v>
      </c>
      <c r="F370" s="72" t="s">
        <v>290</v>
      </c>
      <c r="G370" s="78"/>
      <c r="H370" s="73">
        <f>H371</f>
        <v>1723.4</v>
      </c>
      <c r="I370" s="73">
        <f>I371</f>
        <v>215</v>
      </c>
    </row>
    <row r="371" spans="1:9" ht="26.25" thickBot="1" x14ac:dyDescent="0.3">
      <c r="A371" s="83" t="s">
        <v>249</v>
      </c>
      <c r="B371" s="34" t="s">
        <v>291</v>
      </c>
      <c r="C371" s="10"/>
      <c r="D371" s="17">
        <f>D372</f>
        <v>265</v>
      </c>
      <c r="E371" s="83" t="s">
        <v>249</v>
      </c>
      <c r="F371" s="10" t="s">
        <v>291</v>
      </c>
      <c r="G371" s="10"/>
      <c r="H371" s="17">
        <f>H372</f>
        <v>1723.4</v>
      </c>
      <c r="I371" s="17">
        <f>I372</f>
        <v>215</v>
      </c>
    </row>
    <row r="372" spans="1:9" ht="26.25" thickBot="1" x14ac:dyDescent="0.3">
      <c r="A372" s="76" t="s">
        <v>400</v>
      </c>
      <c r="B372" s="35" t="s">
        <v>292</v>
      </c>
      <c r="C372" s="10"/>
      <c r="D372" s="18">
        <f>D373+D374+D375</f>
        <v>265</v>
      </c>
      <c r="E372" s="76" t="s">
        <v>400</v>
      </c>
      <c r="F372" s="9" t="s">
        <v>292</v>
      </c>
      <c r="G372" s="10"/>
      <c r="H372" s="18">
        <f>H373+H374+H375</f>
        <v>1723.4</v>
      </c>
      <c r="I372" s="18">
        <f>I373+I374+I375</f>
        <v>215</v>
      </c>
    </row>
    <row r="373" spans="1:9" ht="25.5" thickBot="1" x14ac:dyDescent="0.3">
      <c r="A373" s="6" t="s">
        <v>546</v>
      </c>
      <c r="B373" s="35" t="s">
        <v>292</v>
      </c>
      <c r="C373" s="9" t="s">
        <v>436</v>
      </c>
      <c r="D373" s="18"/>
      <c r="E373" s="6" t="s">
        <v>546</v>
      </c>
      <c r="F373" s="9" t="s">
        <v>292</v>
      </c>
      <c r="G373" s="9" t="s">
        <v>436</v>
      </c>
      <c r="H373" s="18"/>
      <c r="I373" s="18"/>
    </row>
    <row r="374" spans="1:9" ht="15.75" thickBot="1" x14ac:dyDescent="0.3">
      <c r="A374" s="32" t="s">
        <v>547</v>
      </c>
      <c r="B374" s="35" t="s">
        <v>292</v>
      </c>
      <c r="C374" s="9" t="s">
        <v>565</v>
      </c>
      <c r="D374" s="18">
        <f>'пр.9,10'!G489</f>
        <v>178</v>
      </c>
      <c r="E374" s="32" t="s">
        <v>547</v>
      </c>
      <c r="F374" s="9" t="s">
        <v>292</v>
      </c>
      <c r="G374" s="9" t="s">
        <v>565</v>
      </c>
      <c r="H374" s="18">
        <f>'пр.9,10'!N489</f>
        <v>1636.4</v>
      </c>
      <c r="I374" s="18">
        <f>'пр.9,10'!O489</f>
        <v>128</v>
      </c>
    </row>
    <row r="375" spans="1:9" ht="15.75" thickBot="1" x14ac:dyDescent="0.3">
      <c r="A375" s="37" t="s">
        <v>548</v>
      </c>
      <c r="B375" s="35" t="s">
        <v>292</v>
      </c>
      <c r="C375" s="9" t="s">
        <v>435</v>
      </c>
      <c r="D375" s="18">
        <f>'пр.9,10'!G490</f>
        <v>87</v>
      </c>
      <c r="E375" s="37" t="s">
        <v>548</v>
      </c>
      <c r="F375" s="9" t="s">
        <v>292</v>
      </c>
      <c r="G375" s="9" t="s">
        <v>435</v>
      </c>
      <c r="H375" s="18">
        <f>'пр.9,10'!N490</f>
        <v>87</v>
      </c>
      <c r="I375" s="18">
        <f>'пр.9,10'!O490</f>
        <v>87</v>
      </c>
    </row>
    <row r="376" spans="1:9" ht="26.25" thickBot="1" x14ac:dyDescent="0.3">
      <c r="A376" s="71" t="s">
        <v>250</v>
      </c>
      <c r="B376" s="82" t="s">
        <v>293</v>
      </c>
      <c r="C376" s="78"/>
      <c r="D376" s="73">
        <f>D377</f>
        <v>166</v>
      </c>
      <c r="E376" s="71" t="s">
        <v>250</v>
      </c>
      <c r="F376" s="72" t="s">
        <v>293</v>
      </c>
      <c r="G376" s="78"/>
      <c r="H376" s="73">
        <f>H377</f>
        <v>166</v>
      </c>
      <c r="I376" s="73">
        <f>I377</f>
        <v>166</v>
      </c>
    </row>
    <row r="377" spans="1:9" ht="26.25" thickBot="1" x14ac:dyDescent="0.3">
      <c r="A377" s="83" t="s">
        <v>251</v>
      </c>
      <c r="B377" s="34" t="s">
        <v>294</v>
      </c>
      <c r="C377" s="10"/>
      <c r="D377" s="17">
        <f>D378</f>
        <v>166</v>
      </c>
      <c r="E377" s="83" t="s">
        <v>251</v>
      </c>
      <c r="F377" s="10" t="s">
        <v>294</v>
      </c>
      <c r="G377" s="10"/>
      <c r="H377" s="17">
        <f>H378</f>
        <v>166</v>
      </c>
      <c r="I377" s="17">
        <f>I378</f>
        <v>166</v>
      </c>
    </row>
    <row r="378" spans="1:9" ht="26.25" thickBot="1" x14ac:dyDescent="0.3">
      <c r="A378" s="76" t="s">
        <v>401</v>
      </c>
      <c r="B378" s="35" t="s">
        <v>295</v>
      </c>
      <c r="C378" s="9"/>
      <c r="D378" s="18">
        <f>D379+D380+D381</f>
        <v>166</v>
      </c>
      <c r="E378" s="76" t="s">
        <v>401</v>
      </c>
      <c r="F378" s="9" t="s">
        <v>295</v>
      </c>
      <c r="G378" s="9"/>
      <c r="H378" s="18">
        <f>H379+H380+H381</f>
        <v>166</v>
      </c>
      <c r="I378" s="18">
        <f>I379+I380+I381</f>
        <v>166</v>
      </c>
    </row>
    <row r="379" spans="1:9" ht="25.5" thickBot="1" x14ac:dyDescent="0.3">
      <c r="A379" s="6" t="s">
        <v>546</v>
      </c>
      <c r="B379" s="35" t="s">
        <v>295</v>
      </c>
      <c r="C379" s="9" t="s">
        <v>436</v>
      </c>
      <c r="D379" s="18">
        <f>'пр.9,10'!G494</f>
        <v>0</v>
      </c>
      <c r="E379" s="6" t="s">
        <v>546</v>
      </c>
      <c r="F379" s="9" t="s">
        <v>295</v>
      </c>
      <c r="G379" s="9" t="s">
        <v>436</v>
      </c>
      <c r="H379" s="18">
        <f>'пр.9,10'!N494</f>
        <v>0</v>
      </c>
      <c r="I379" s="18">
        <f>'пр.9,10'!O494</f>
        <v>0</v>
      </c>
    </row>
    <row r="380" spans="1:9" ht="15.75" thickBot="1" x14ac:dyDescent="0.3">
      <c r="A380" s="32" t="s">
        <v>547</v>
      </c>
      <c r="B380" s="35" t="s">
        <v>295</v>
      </c>
      <c r="C380" s="9" t="s">
        <v>565</v>
      </c>
      <c r="D380" s="18">
        <f>'пр.9,10'!G495</f>
        <v>150</v>
      </c>
      <c r="E380" s="32" t="s">
        <v>547</v>
      </c>
      <c r="F380" s="9" t="s">
        <v>295</v>
      </c>
      <c r="G380" s="9" t="s">
        <v>565</v>
      </c>
      <c r="H380" s="18">
        <f>'пр.9,10'!N495</f>
        <v>150</v>
      </c>
      <c r="I380" s="18">
        <f>'пр.9,10'!O495</f>
        <v>150</v>
      </c>
    </row>
    <row r="381" spans="1:9" ht="15.75" thickBot="1" x14ac:dyDescent="0.3">
      <c r="A381" s="37" t="s">
        <v>548</v>
      </c>
      <c r="B381" s="35" t="s">
        <v>295</v>
      </c>
      <c r="C381" s="9" t="s">
        <v>435</v>
      </c>
      <c r="D381" s="18">
        <f>'пр.9,10'!G496</f>
        <v>16</v>
      </c>
      <c r="E381" s="37" t="s">
        <v>548</v>
      </c>
      <c r="F381" s="9" t="s">
        <v>295</v>
      </c>
      <c r="G381" s="9" t="s">
        <v>435</v>
      </c>
      <c r="H381" s="18">
        <f>'пр.9,10'!N496</f>
        <v>16</v>
      </c>
      <c r="I381" s="18">
        <f>'пр.9,10'!O496</f>
        <v>16</v>
      </c>
    </row>
    <row r="382" spans="1:9" ht="26.25" thickBot="1" x14ac:dyDescent="0.3">
      <c r="A382" s="71" t="s">
        <v>255</v>
      </c>
      <c r="B382" s="82" t="s">
        <v>296</v>
      </c>
      <c r="C382" s="78"/>
      <c r="D382" s="73">
        <f>D383</f>
        <v>100</v>
      </c>
      <c r="E382" s="71" t="s">
        <v>255</v>
      </c>
      <c r="F382" s="72" t="s">
        <v>296</v>
      </c>
      <c r="G382" s="78"/>
      <c r="H382" s="73">
        <f>H383</f>
        <v>0</v>
      </c>
      <c r="I382" s="73">
        <f>I383</f>
        <v>0</v>
      </c>
    </row>
    <row r="383" spans="1:9" ht="26.25" thickBot="1" x14ac:dyDescent="0.3">
      <c r="A383" s="83" t="s">
        <v>256</v>
      </c>
      <c r="B383" s="34" t="s">
        <v>297</v>
      </c>
      <c r="C383" s="10"/>
      <c r="D383" s="17">
        <f>D386+D385</f>
        <v>100</v>
      </c>
      <c r="E383" s="83" t="s">
        <v>256</v>
      </c>
      <c r="F383" s="10" t="s">
        <v>297</v>
      </c>
      <c r="G383" s="10"/>
      <c r="H383" s="17">
        <f>H386+H385</f>
        <v>0</v>
      </c>
      <c r="I383" s="17">
        <f>I386+I385</f>
        <v>0</v>
      </c>
    </row>
    <row r="384" spans="1:9" ht="26.25" thickBot="1" x14ac:dyDescent="0.3">
      <c r="A384" s="76" t="s">
        <v>257</v>
      </c>
      <c r="B384" s="35" t="s">
        <v>298</v>
      </c>
      <c r="C384" s="10"/>
      <c r="D384" s="18">
        <f>D385</f>
        <v>0</v>
      </c>
      <c r="E384" s="76" t="s">
        <v>257</v>
      </c>
      <c r="F384" s="9" t="s">
        <v>298</v>
      </c>
      <c r="G384" s="10"/>
      <c r="H384" s="18">
        <f>H385</f>
        <v>0</v>
      </c>
      <c r="I384" s="18">
        <f>I385</f>
        <v>0</v>
      </c>
    </row>
    <row r="385" spans="1:9" ht="25.5" thickBot="1" x14ac:dyDescent="0.3">
      <c r="A385" s="6" t="s">
        <v>546</v>
      </c>
      <c r="B385" s="35" t="s">
        <v>298</v>
      </c>
      <c r="C385" s="9" t="s">
        <v>436</v>
      </c>
      <c r="D385" s="18">
        <f>'пр.9,10'!G500</f>
        <v>0</v>
      </c>
      <c r="E385" s="6" t="s">
        <v>546</v>
      </c>
      <c r="F385" s="9" t="s">
        <v>298</v>
      </c>
      <c r="G385" s="9" t="s">
        <v>436</v>
      </c>
      <c r="H385" s="18">
        <f>'пр.9,10'!N500</f>
        <v>0</v>
      </c>
      <c r="I385" s="18">
        <f>'пр.9,10'!O500</f>
        <v>0</v>
      </c>
    </row>
    <row r="386" spans="1:9" ht="15.75" thickBot="1" x14ac:dyDescent="0.3">
      <c r="A386" s="32" t="s">
        <v>547</v>
      </c>
      <c r="B386" s="35" t="s">
        <v>298</v>
      </c>
      <c r="C386" s="9" t="s">
        <v>565</v>
      </c>
      <c r="D386" s="18">
        <f>'пр.9,10'!G501</f>
        <v>100</v>
      </c>
      <c r="E386" s="32" t="s">
        <v>547</v>
      </c>
      <c r="F386" s="9" t="s">
        <v>298</v>
      </c>
      <c r="G386" s="9" t="s">
        <v>565</v>
      </c>
      <c r="H386" s="18">
        <f>'пр.9,10'!N501</f>
        <v>0</v>
      </c>
      <c r="I386" s="18">
        <f>'пр.9,10'!O501</f>
        <v>0</v>
      </c>
    </row>
    <row r="387" spans="1:9" ht="26.25" thickBot="1" x14ac:dyDescent="0.3">
      <c r="A387" s="71" t="s">
        <v>258</v>
      </c>
      <c r="B387" s="82" t="s">
        <v>299</v>
      </c>
      <c r="C387" s="78"/>
      <c r="D387" s="73">
        <f>D388</f>
        <v>6</v>
      </c>
      <c r="E387" s="71" t="s">
        <v>258</v>
      </c>
      <c r="F387" s="72" t="s">
        <v>299</v>
      </c>
      <c r="G387" s="78"/>
      <c r="H387" s="73">
        <f>H388</f>
        <v>6</v>
      </c>
      <c r="I387" s="73">
        <f>I388</f>
        <v>6</v>
      </c>
    </row>
    <row r="388" spans="1:9" ht="26.25" thickBot="1" x14ac:dyDescent="0.3">
      <c r="A388" s="83" t="s">
        <v>402</v>
      </c>
      <c r="B388" s="34" t="s">
        <v>300</v>
      </c>
      <c r="C388" s="10"/>
      <c r="D388" s="17">
        <f>D390</f>
        <v>6</v>
      </c>
      <c r="E388" s="83" t="s">
        <v>402</v>
      </c>
      <c r="F388" s="10" t="s">
        <v>300</v>
      </c>
      <c r="G388" s="10"/>
      <c r="H388" s="17">
        <f>H390</f>
        <v>6</v>
      </c>
      <c r="I388" s="17">
        <f>I390</f>
        <v>6</v>
      </c>
    </row>
    <row r="389" spans="1:9" ht="39" thickBot="1" x14ac:dyDescent="0.3">
      <c r="A389" s="76" t="s">
        <v>62</v>
      </c>
      <c r="B389" s="35" t="s">
        <v>301</v>
      </c>
      <c r="C389" s="9"/>
      <c r="D389" s="18">
        <f>D390</f>
        <v>6</v>
      </c>
      <c r="E389" s="76" t="s">
        <v>62</v>
      </c>
      <c r="F389" s="9" t="s">
        <v>301</v>
      </c>
      <c r="G389" s="9"/>
      <c r="H389" s="18">
        <f>H390</f>
        <v>6</v>
      </c>
      <c r="I389" s="18">
        <f>I390</f>
        <v>6</v>
      </c>
    </row>
    <row r="390" spans="1:9" ht="15.75" thickBot="1" x14ac:dyDescent="0.3">
      <c r="A390" s="32" t="s">
        <v>547</v>
      </c>
      <c r="B390" s="35" t="s">
        <v>301</v>
      </c>
      <c r="C390" s="9" t="s">
        <v>565</v>
      </c>
      <c r="D390" s="18">
        <f>'пр.9,10'!G505</f>
        <v>6</v>
      </c>
      <c r="E390" s="32" t="s">
        <v>547</v>
      </c>
      <c r="F390" s="9" t="s">
        <v>301</v>
      </c>
      <c r="G390" s="9" t="s">
        <v>565</v>
      </c>
      <c r="H390" s="18">
        <f>'пр.9,10'!N505</f>
        <v>6</v>
      </c>
      <c r="I390" s="18">
        <f>'пр.9,10'!O505</f>
        <v>6</v>
      </c>
    </row>
    <row r="391" spans="1:9" ht="26.25" thickBot="1" x14ac:dyDescent="0.3">
      <c r="A391" s="71" t="s">
        <v>259</v>
      </c>
      <c r="B391" s="82" t="s">
        <v>302</v>
      </c>
      <c r="C391" s="72"/>
      <c r="D391" s="73">
        <f>D392</f>
        <v>385</v>
      </c>
      <c r="E391" s="71" t="s">
        <v>259</v>
      </c>
      <c r="F391" s="72" t="s">
        <v>302</v>
      </c>
      <c r="G391" s="72"/>
      <c r="H391" s="73">
        <f>H392</f>
        <v>385</v>
      </c>
      <c r="I391" s="73">
        <f>I392</f>
        <v>335</v>
      </c>
    </row>
    <row r="392" spans="1:9" ht="51.75" thickBot="1" x14ac:dyDescent="0.3">
      <c r="A392" s="83" t="s">
        <v>403</v>
      </c>
      <c r="B392" s="34" t="s">
        <v>303</v>
      </c>
      <c r="C392" s="10"/>
      <c r="D392" s="17">
        <f>D394+D398+D395</f>
        <v>385</v>
      </c>
      <c r="E392" s="83" t="s">
        <v>403</v>
      </c>
      <c r="F392" s="10" t="s">
        <v>303</v>
      </c>
      <c r="G392" s="10"/>
      <c r="H392" s="17">
        <f>H394+H398+H395</f>
        <v>385</v>
      </c>
      <c r="I392" s="17">
        <f>I394+I398+I395</f>
        <v>335</v>
      </c>
    </row>
    <row r="393" spans="1:9" ht="26.25" thickBot="1" x14ac:dyDescent="0.3">
      <c r="A393" s="76" t="s">
        <v>564</v>
      </c>
      <c r="B393" s="35" t="s">
        <v>304</v>
      </c>
      <c r="C393" s="9"/>
      <c r="D393" s="18">
        <v>0</v>
      </c>
      <c r="E393" s="76" t="s">
        <v>564</v>
      </c>
      <c r="F393" s="9" t="s">
        <v>304</v>
      </c>
      <c r="G393" s="9"/>
      <c r="H393" s="18">
        <v>0</v>
      </c>
      <c r="I393" s="18">
        <v>1</v>
      </c>
    </row>
    <row r="394" spans="1:9" ht="15.75" thickBot="1" x14ac:dyDescent="0.3">
      <c r="A394" s="32" t="s">
        <v>547</v>
      </c>
      <c r="B394" s="35" t="s">
        <v>304</v>
      </c>
      <c r="C394" s="9" t="s">
        <v>565</v>
      </c>
      <c r="D394" s="18">
        <f>'пр.9,10'!G509</f>
        <v>183</v>
      </c>
      <c r="E394" s="32" t="s">
        <v>547</v>
      </c>
      <c r="F394" s="9" t="s">
        <v>304</v>
      </c>
      <c r="G394" s="9" t="s">
        <v>565</v>
      </c>
      <c r="H394" s="18">
        <f>'пр.9,10'!N509</f>
        <v>180</v>
      </c>
      <c r="I394" s="18">
        <f>'пр.9,10'!O509</f>
        <v>180</v>
      </c>
    </row>
    <row r="395" spans="1:9" ht="26.25" thickBot="1" x14ac:dyDescent="0.3">
      <c r="A395" s="62" t="s">
        <v>0</v>
      </c>
      <c r="B395" s="35" t="s">
        <v>215</v>
      </c>
      <c r="C395" s="9"/>
      <c r="D395" s="18">
        <f>D396</f>
        <v>2</v>
      </c>
      <c r="E395" s="62" t="s">
        <v>0</v>
      </c>
      <c r="F395" s="9" t="s">
        <v>215</v>
      </c>
      <c r="G395" s="9"/>
      <c r="H395" s="18">
        <f>H396</f>
        <v>5</v>
      </c>
      <c r="I395" s="18">
        <f>I396</f>
        <v>5</v>
      </c>
    </row>
    <row r="396" spans="1:9" ht="15.75" thickBot="1" x14ac:dyDescent="0.3">
      <c r="A396" s="32" t="s">
        <v>547</v>
      </c>
      <c r="B396" s="35" t="s">
        <v>215</v>
      </c>
      <c r="C396" s="9" t="s">
        <v>565</v>
      </c>
      <c r="D396" s="18">
        <f>'пр.9,10'!G511</f>
        <v>2</v>
      </c>
      <c r="E396" s="32" t="s">
        <v>547</v>
      </c>
      <c r="F396" s="9" t="s">
        <v>215</v>
      </c>
      <c r="G396" s="9" t="s">
        <v>565</v>
      </c>
      <c r="H396" s="18">
        <f>'пр.9,10'!N511</f>
        <v>5</v>
      </c>
      <c r="I396" s="18">
        <f>'пр.9,10'!O511</f>
        <v>5</v>
      </c>
    </row>
    <row r="397" spans="1:9" ht="15.75" thickBot="1" x14ac:dyDescent="0.3">
      <c r="A397" s="76" t="s">
        <v>2</v>
      </c>
      <c r="B397" s="35" t="s">
        <v>305</v>
      </c>
      <c r="C397" s="9"/>
      <c r="D397" s="18">
        <f>D398</f>
        <v>200</v>
      </c>
      <c r="E397" s="76" t="s">
        <v>2</v>
      </c>
      <c r="F397" s="9" t="s">
        <v>305</v>
      </c>
      <c r="G397" s="9"/>
      <c r="H397" s="18">
        <f>H398</f>
        <v>200</v>
      </c>
      <c r="I397" s="18">
        <f>I398</f>
        <v>150</v>
      </c>
    </row>
    <row r="398" spans="1:9" ht="15.75" thickBot="1" x14ac:dyDescent="0.3">
      <c r="A398" s="32" t="s">
        <v>547</v>
      </c>
      <c r="B398" s="35" t="s">
        <v>305</v>
      </c>
      <c r="C398" s="9" t="s">
        <v>565</v>
      </c>
      <c r="D398" s="18">
        <f>'пр.9,10'!G513</f>
        <v>200</v>
      </c>
      <c r="E398" s="32" t="s">
        <v>547</v>
      </c>
      <c r="F398" s="9" t="s">
        <v>305</v>
      </c>
      <c r="G398" s="9" t="s">
        <v>565</v>
      </c>
      <c r="H398" s="18">
        <f>'пр.9,10'!N513</f>
        <v>200</v>
      </c>
      <c r="I398" s="18">
        <f>'пр.9,10'!O513</f>
        <v>150</v>
      </c>
    </row>
    <row r="399" spans="1:9" ht="15.75" thickBot="1" x14ac:dyDescent="0.3">
      <c r="A399" s="85" t="s">
        <v>260</v>
      </c>
      <c r="B399" s="282" t="s">
        <v>306</v>
      </c>
      <c r="C399" s="69"/>
      <c r="D399" s="70">
        <f>D400+D407</f>
        <v>3027.6</v>
      </c>
      <c r="E399" s="85" t="s">
        <v>260</v>
      </c>
      <c r="F399" s="69" t="s">
        <v>306</v>
      </c>
      <c r="G399" s="69"/>
      <c r="H399" s="70">
        <f>H400+H407</f>
        <v>2852.5</v>
      </c>
      <c r="I399" s="70">
        <f>I400+I407</f>
        <v>2850.5</v>
      </c>
    </row>
    <row r="400" spans="1:9" ht="26.25" thickBot="1" x14ac:dyDescent="0.3">
      <c r="A400" s="79" t="s">
        <v>261</v>
      </c>
      <c r="B400" s="34" t="s">
        <v>307</v>
      </c>
      <c r="C400" s="10"/>
      <c r="D400" s="17">
        <f>D401</f>
        <v>1089.5999999999999</v>
      </c>
      <c r="E400" s="79" t="s">
        <v>261</v>
      </c>
      <c r="F400" s="10" t="s">
        <v>307</v>
      </c>
      <c r="G400" s="10"/>
      <c r="H400" s="17">
        <f>H401</f>
        <v>1089.5999999999999</v>
      </c>
      <c r="I400" s="17">
        <f>I401</f>
        <v>1089.5999999999999</v>
      </c>
    </row>
    <row r="401" spans="1:9" ht="15.75" thickBot="1" x14ac:dyDescent="0.3">
      <c r="A401" s="76" t="s">
        <v>262</v>
      </c>
      <c r="B401" s="35" t="s">
        <v>308</v>
      </c>
      <c r="C401" s="9"/>
      <c r="D401" s="18">
        <f>D402+D404</f>
        <v>1089.5999999999999</v>
      </c>
      <c r="E401" s="76" t="s">
        <v>262</v>
      </c>
      <c r="F401" s="9" t="s">
        <v>308</v>
      </c>
      <c r="G401" s="9"/>
      <c r="H401" s="18">
        <f>H402+H404</f>
        <v>1089.5999999999999</v>
      </c>
      <c r="I401" s="18">
        <f>I402+I404</f>
        <v>1089.5999999999999</v>
      </c>
    </row>
    <row r="402" spans="1:9" ht="26.25" thickBot="1" x14ac:dyDescent="0.3">
      <c r="A402" s="76" t="s">
        <v>560</v>
      </c>
      <c r="B402" s="35" t="s">
        <v>315</v>
      </c>
      <c r="C402" s="9"/>
      <c r="D402" s="18">
        <f>D403</f>
        <v>924.1</v>
      </c>
      <c r="E402" s="76" t="s">
        <v>560</v>
      </c>
      <c r="F402" s="9" t="s">
        <v>315</v>
      </c>
      <c r="G402" s="9"/>
      <c r="H402" s="18">
        <f>H403</f>
        <v>924.1</v>
      </c>
      <c r="I402" s="18">
        <f>I403</f>
        <v>924.1</v>
      </c>
    </row>
    <row r="403" spans="1:9" ht="25.5" thickBot="1" x14ac:dyDescent="0.3">
      <c r="A403" s="6" t="s">
        <v>546</v>
      </c>
      <c r="B403" s="35" t="s">
        <v>315</v>
      </c>
      <c r="C403" s="9" t="s">
        <v>436</v>
      </c>
      <c r="D403" s="18">
        <f>'пр.9,10'!G181</f>
        <v>924.1</v>
      </c>
      <c r="E403" s="6" t="s">
        <v>546</v>
      </c>
      <c r="F403" s="9" t="s">
        <v>315</v>
      </c>
      <c r="G403" s="9" t="s">
        <v>436</v>
      </c>
      <c r="H403" s="18">
        <f>'пр.9,10'!N181</f>
        <v>924.1</v>
      </c>
      <c r="I403" s="18">
        <f>'пр.9,10'!O181</f>
        <v>924.1</v>
      </c>
    </row>
    <row r="404" spans="1:9" ht="15.75" thickBot="1" x14ac:dyDescent="0.3">
      <c r="A404" s="76" t="s">
        <v>123</v>
      </c>
      <c r="B404" s="35" t="s">
        <v>316</v>
      </c>
      <c r="C404" s="9"/>
      <c r="D404" s="18">
        <f>D405+D406</f>
        <v>165.5</v>
      </c>
      <c r="E404" s="76" t="s">
        <v>123</v>
      </c>
      <c r="F404" s="9" t="s">
        <v>316</v>
      </c>
      <c r="G404" s="9"/>
      <c r="H404" s="18">
        <f>H405+H406</f>
        <v>165.5</v>
      </c>
      <c r="I404" s="18">
        <f>I405+I406</f>
        <v>165.5</v>
      </c>
    </row>
    <row r="405" spans="1:9" ht="15.75" thickBot="1" x14ac:dyDescent="0.3">
      <c r="A405" s="32" t="s">
        <v>547</v>
      </c>
      <c r="B405" s="35" t="s">
        <v>316</v>
      </c>
      <c r="C405" s="9" t="s">
        <v>565</v>
      </c>
      <c r="D405" s="18">
        <f>'пр.9,10'!G183</f>
        <v>165.5</v>
      </c>
      <c r="E405" s="32" t="s">
        <v>547</v>
      </c>
      <c r="F405" s="9" t="s">
        <v>316</v>
      </c>
      <c r="G405" s="9" t="s">
        <v>565</v>
      </c>
      <c r="H405" s="18">
        <f>'пр.9,10'!N183</f>
        <v>165.5</v>
      </c>
      <c r="I405" s="18">
        <f>'пр.9,10'!O183</f>
        <v>165.5</v>
      </c>
    </row>
    <row r="406" spans="1:9" ht="15.75" thickBot="1" x14ac:dyDescent="0.3">
      <c r="A406" s="37" t="s">
        <v>548</v>
      </c>
      <c r="B406" s="35" t="s">
        <v>316</v>
      </c>
      <c r="C406" s="9" t="s">
        <v>435</v>
      </c>
      <c r="D406" s="18">
        <f>'пр.9,10'!G184</f>
        <v>0</v>
      </c>
      <c r="E406" s="37" t="s">
        <v>548</v>
      </c>
      <c r="F406" s="9" t="s">
        <v>316</v>
      </c>
      <c r="G406" s="9" t="s">
        <v>435</v>
      </c>
      <c r="H406" s="18">
        <f>'пр.9,10'!N184</f>
        <v>0</v>
      </c>
      <c r="I406" s="18">
        <f>'пр.9,10'!O184</f>
        <v>0</v>
      </c>
    </row>
    <row r="407" spans="1:9" ht="25.5" customHeight="1" thickBot="1" x14ac:dyDescent="0.3">
      <c r="A407" s="79" t="s">
        <v>263</v>
      </c>
      <c r="B407" s="34" t="s">
        <v>309</v>
      </c>
      <c r="C407" s="9"/>
      <c r="D407" s="17">
        <f>D408</f>
        <v>1938</v>
      </c>
      <c r="E407" s="79" t="s">
        <v>263</v>
      </c>
      <c r="F407" s="10" t="s">
        <v>309</v>
      </c>
      <c r="G407" s="9"/>
      <c r="H407" s="17">
        <f>H408</f>
        <v>1762.9</v>
      </c>
      <c r="I407" s="17">
        <f>I408</f>
        <v>1760.9</v>
      </c>
    </row>
    <row r="408" spans="1:9" ht="26.25" thickBot="1" x14ac:dyDescent="0.3">
      <c r="A408" s="76" t="s">
        <v>264</v>
      </c>
      <c r="B408" s="35" t="s">
        <v>310</v>
      </c>
      <c r="C408" s="10"/>
      <c r="D408" s="18">
        <f>D409+D411+D415+D418</f>
        <v>1938</v>
      </c>
      <c r="E408" s="76" t="s">
        <v>264</v>
      </c>
      <c r="F408" s="9" t="s">
        <v>310</v>
      </c>
      <c r="G408" s="10"/>
      <c r="H408" s="18">
        <f>H409+H411+H415+H418</f>
        <v>1762.9</v>
      </c>
      <c r="I408" s="18">
        <f>I409+I411+I415+I418</f>
        <v>1760.9</v>
      </c>
    </row>
    <row r="409" spans="1:9" ht="26.25" thickBot="1" x14ac:dyDescent="0.3">
      <c r="A409" s="76" t="s">
        <v>560</v>
      </c>
      <c r="B409" s="35" t="s">
        <v>311</v>
      </c>
      <c r="C409" s="10"/>
      <c r="D409" s="18">
        <f>D410</f>
        <v>1791.8</v>
      </c>
      <c r="E409" s="76" t="s">
        <v>560</v>
      </c>
      <c r="F409" s="9" t="s">
        <v>311</v>
      </c>
      <c r="G409" s="10"/>
      <c r="H409" s="18">
        <f>H410</f>
        <v>1665.9</v>
      </c>
      <c r="I409" s="18">
        <f>I410</f>
        <v>1665.9</v>
      </c>
    </row>
    <row r="410" spans="1:9" ht="39.75" thickBot="1" x14ac:dyDescent="0.3">
      <c r="A410" s="7" t="s">
        <v>546</v>
      </c>
      <c r="B410" s="35" t="s">
        <v>311</v>
      </c>
      <c r="C410" s="9" t="s">
        <v>436</v>
      </c>
      <c r="D410" s="18">
        <f>'пр.9,10'!G620</f>
        <v>1791.8</v>
      </c>
      <c r="E410" s="7" t="s">
        <v>546</v>
      </c>
      <c r="F410" s="9" t="s">
        <v>311</v>
      </c>
      <c r="G410" s="9" t="s">
        <v>436</v>
      </c>
      <c r="H410" s="18">
        <f>'пр.9,10'!N620</f>
        <v>1665.9</v>
      </c>
      <c r="I410" s="18">
        <f>'пр.9,10'!O620</f>
        <v>1665.9</v>
      </c>
    </row>
    <row r="411" spans="1:9" ht="15.75" thickBot="1" x14ac:dyDescent="0.3">
      <c r="A411" s="76" t="s">
        <v>123</v>
      </c>
      <c r="B411" s="35" t="s">
        <v>312</v>
      </c>
      <c r="C411" s="10"/>
      <c r="D411" s="18">
        <f>D412+D413+D414</f>
        <v>137.20000000000002</v>
      </c>
      <c r="E411" s="76" t="s">
        <v>123</v>
      </c>
      <c r="F411" s="9" t="s">
        <v>312</v>
      </c>
      <c r="G411" s="10"/>
      <c r="H411" s="18">
        <f>H412+H413+H414</f>
        <v>88</v>
      </c>
      <c r="I411" s="18">
        <f>I412+I413+I414</f>
        <v>86</v>
      </c>
    </row>
    <row r="412" spans="1:9" ht="39.75" thickBot="1" x14ac:dyDescent="0.3">
      <c r="A412" s="7" t="s">
        <v>546</v>
      </c>
      <c r="B412" s="35" t="s">
        <v>312</v>
      </c>
      <c r="C412" s="9" t="s">
        <v>436</v>
      </c>
      <c r="D412" s="18"/>
      <c r="E412" s="7" t="s">
        <v>546</v>
      </c>
      <c r="F412" s="9" t="s">
        <v>312</v>
      </c>
      <c r="G412" s="9" t="s">
        <v>436</v>
      </c>
      <c r="H412" s="18"/>
      <c r="I412" s="18"/>
    </row>
    <row r="413" spans="1:9" ht="15.75" thickBot="1" x14ac:dyDescent="0.3">
      <c r="A413" s="32" t="s">
        <v>547</v>
      </c>
      <c r="B413" s="35" t="s">
        <v>312</v>
      </c>
      <c r="C413" s="9" t="s">
        <v>565</v>
      </c>
      <c r="D413" s="18">
        <f>'пр.9,10'!G623</f>
        <v>132.80000000000001</v>
      </c>
      <c r="E413" s="32" t="s">
        <v>547</v>
      </c>
      <c r="F413" s="9" t="s">
        <v>312</v>
      </c>
      <c r="G413" s="9" t="s">
        <v>565</v>
      </c>
      <c r="H413" s="18">
        <f>'пр.9,10'!N623</f>
        <v>83.7</v>
      </c>
      <c r="I413" s="18">
        <f>'пр.9,10'!O623</f>
        <v>81.7</v>
      </c>
    </row>
    <row r="414" spans="1:9" ht="15.75" thickBot="1" x14ac:dyDescent="0.3">
      <c r="A414" s="37" t="s">
        <v>548</v>
      </c>
      <c r="B414" s="35" t="s">
        <v>312</v>
      </c>
      <c r="C414" s="9" t="s">
        <v>435</v>
      </c>
      <c r="D414" s="18">
        <f>'пр.9,10'!G624</f>
        <v>4.4000000000000004</v>
      </c>
      <c r="E414" s="37" t="s">
        <v>548</v>
      </c>
      <c r="F414" s="9" t="s">
        <v>312</v>
      </c>
      <c r="G414" s="9" t="s">
        <v>435</v>
      </c>
      <c r="H414" s="18">
        <f>'пр.9,10'!N624</f>
        <v>4.3</v>
      </c>
      <c r="I414" s="18">
        <f>'пр.9,10'!O624</f>
        <v>4.3</v>
      </c>
    </row>
    <row r="415" spans="1:9" ht="15.75" thickBot="1" x14ac:dyDescent="0.3">
      <c r="A415" s="76" t="s">
        <v>124</v>
      </c>
      <c r="B415" s="35" t="s">
        <v>313</v>
      </c>
      <c r="C415" s="9"/>
      <c r="D415" s="18">
        <f>D417+D416</f>
        <v>0</v>
      </c>
      <c r="E415" s="76" t="s">
        <v>124</v>
      </c>
      <c r="F415" s="9" t="s">
        <v>313</v>
      </c>
      <c r="G415" s="9"/>
      <c r="H415" s="18">
        <f>H417+H416</f>
        <v>0</v>
      </c>
      <c r="I415" s="18">
        <f>I417+I416</f>
        <v>0</v>
      </c>
    </row>
    <row r="416" spans="1:9" ht="39.75" thickBot="1" x14ac:dyDescent="0.3">
      <c r="A416" s="7" t="s">
        <v>546</v>
      </c>
      <c r="B416" s="35" t="s">
        <v>313</v>
      </c>
      <c r="C416" s="9" t="s">
        <v>436</v>
      </c>
      <c r="D416" s="18">
        <f>'пр.9,10'!G626</f>
        <v>0</v>
      </c>
      <c r="E416" s="7" t="s">
        <v>546</v>
      </c>
      <c r="F416" s="9" t="s">
        <v>313</v>
      </c>
      <c r="G416" s="9" t="s">
        <v>436</v>
      </c>
      <c r="H416" s="18">
        <f>'пр.9,10'!N626</f>
        <v>0</v>
      </c>
      <c r="I416" s="18">
        <f>'пр.9,10'!O626</f>
        <v>0</v>
      </c>
    </row>
    <row r="417" spans="1:9" ht="15.75" thickBot="1" x14ac:dyDescent="0.3">
      <c r="A417" s="33" t="s">
        <v>547</v>
      </c>
      <c r="B417" s="35" t="s">
        <v>313</v>
      </c>
      <c r="C417" s="9" t="s">
        <v>565</v>
      </c>
      <c r="D417" s="18">
        <f>'пр.9,10'!G627</f>
        <v>0</v>
      </c>
      <c r="E417" s="33" t="s">
        <v>547</v>
      </c>
      <c r="F417" s="9" t="s">
        <v>313</v>
      </c>
      <c r="G417" s="9" t="s">
        <v>565</v>
      </c>
      <c r="H417" s="18">
        <f>'пр.9,10'!N627</f>
        <v>0</v>
      </c>
      <c r="I417" s="18">
        <f>'пр.9,10'!O627</f>
        <v>0</v>
      </c>
    </row>
    <row r="418" spans="1:9" ht="15.75" thickBot="1" x14ac:dyDescent="0.3">
      <c r="A418" s="76" t="s">
        <v>2</v>
      </c>
      <c r="B418" s="35" t="s">
        <v>314</v>
      </c>
      <c r="C418" s="9"/>
      <c r="D418" s="18">
        <f>D419</f>
        <v>9</v>
      </c>
      <c r="E418" s="76" t="s">
        <v>2</v>
      </c>
      <c r="F418" s="9" t="s">
        <v>314</v>
      </c>
      <c r="G418" s="9"/>
      <c r="H418" s="18">
        <f>H419</f>
        <v>9</v>
      </c>
      <c r="I418" s="18">
        <f>I419</f>
        <v>9</v>
      </c>
    </row>
    <row r="419" spans="1:9" ht="15.75" thickBot="1" x14ac:dyDescent="0.3">
      <c r="A419" s="33" t="s">
        <v>547</v>
      </c>
      <c r="B419" s="35" t="s">
        <v>314</v>
      </c>
      <c r="C419" s="9" t="s">
        <v>565</v>
      </c>
      <c r="D419" s="18">
        <f>'пр.9,10'!G629</f>
        <v>9</v>
      </c>
      <c r="E419" s="33" t="s">
        <v>547</v>
      </c>
      <c r="F419" s="9" t="s">
        <v>314</v>
      </c>
      <c r="G419" s="9" t="s">
        <v>565</v>
      </c>
      <c r="H419" s="18">
        <f>'пр.9,10'!N629</f>
        <v>9</v>
      </c>
      <c r="I419" s="18">
        <f>'пр.9,10'!O629</f>
        <v>9</v>
      </c>
    </row>
    <row r="420" spans="1:9" ht="15.75" thickBot="1" x14ac:dyDescent="0.3">
      <c r="A420" s="85" t="s">
        <v>265</v>
      </c>
      <c r="B420" s="282" t="s">
        <v>306</v>
      </c>
      <c r="C420" s="69"/>
      <c r="D420" s="70">
        <f>D422+D427+D430+D423+D431</f>
        <v>5072.6000000000004</v>
      </c>
      <c r="E420" s="85" t="s">
        <v>265</v>
      </c>
      <c r="F420" s="69" t="s">
        <v>306</v>
      </c>
      <c r="G420" s="69"/>
      <c r="H420" s="70">
        <f>H422+H427+H430+H423+H431</f>
        <v>5736.1</v>
      </c>
      <c r="I420" s="70">
        <f>I422+I427+I430+I423+I431</f>
        <v>5800.1</v>
      </c>
    </row>
    <row r="421" spans="1:9" ht="39" thickBot="1" x14ac:dyDescent="0.3">
      <c r="A421" s="94" t="s">
        <v>266</v>
      </c>
      <c r="B421" s="35" t="s">
        <v>318</v>
      </c>
      <c r="C421" s="9"/>
      <c r="D421" s="18">
        <f>D422</f>
        <v>1444</v>
      </c>
      <c r="E421" s="94" t="s">
        <v>266</v>
      </c>
      <c r="F421" s="9" t="s">
        <v>318</v>
      </c>
      <c r="G421" s="9"/>
      <c r="H421" s="18">
        <f>H422</f>
        <v>2107.5</v>
      </c>
      <c r="I421" s="18">
        <f>I422</f>
        <v>2171.5</v>
      </c>
    </row>
    <row r="422" spans="1:9" ht="15.75" thickBot="1" x14ac:dyDescent="0.3">
      <c r="A422" s="57" t="s">
        <v>555</v>
      </c>
      <c r="B422" s="35" t="s">
        <v>318</v>
      </c>
      <c r="C422" s="9" t="s">
        <v>336</v>
      </c>
      <c r="D422" s="18">
        <f>'пр.9,10'!G371</f>
        <v>1444</v>
      </c>
      <c r="E422" s="57" t="s">
        <v>555</v>
      </c>
      <c r="F422" s="9" t="s">
        <v>318</v>
      </c>
      <c r="G422" s="9" t="s">
        <v>336</v>
      </c>
      <c r="H422" s="18">
        <f>'пр.9,10'!N371</f>
        <v>2107.5</v>
      </c>
      <c r="I422" s="18">
        <f>'пр.9,10'!O371</f>
        <v>2171.5</v>
      </c>
    </row>
    <row r="423" spans="1:9" ht="15.75" thickBot="1" x14ac:dyDescent="0.3">
      <c r="A423" s="76" t="s">
        <v>386</v>
      </c>
      <c r="B423" s="35" t="s">
        <v>389</v>
      </c>
      <c r="C423" s="9"/>
      <c r="D423" s="18">
        <f>D424</f>
        <v>0</v>
      </c>
      <c r="E423" s="76" t="s">
        <v>386</v>
      </c>
      <c r="F423" s="9" t="s">
        <v>389</v>
      </c>
      <c r="G423" s="9"/>
      <c r="H423" s="18">
        <f>H424</f>
        <v>0</v>
      </c>
      <c r="I423" s="18">
        <f>I424</f>
        <v>0</v>
      </c>
    </row>
    <row r="424" spans="1:9" ht="15.75" thickBot="1" x14ac:dyDescent="0.3">
      <c r="A424" s="33" t="s">
        <v>547</v>
      </c>
      <c r="B424" s="35" t="s">
        <v>389</v>
      </c>
      <c r="C424" s="9" t="s">
        <v>565</v>
      </c>
      <c r="D424" s="18">
        <f>'пр.9,10'!G235</f>
        <v>0</v>
      </c>
      <c r="E424" s="33" t="s">
        <v>547</v>
      </c>
      <c r="F424" s="9" t="s">
        <v>389</v>
      </c>
      <c r="G424" s="9" t="s">
        <v>565</v>
      </c>
      <c r="H424" s="18">
        <f>'пр.9,10'!N235</f>
        <v>0</v>
      </c>
      <c r="I424" s="18">
        <f>'пр.9,10'!O235</f>
        <v>0</v>
      </c>
    </row>
    <row r="425" spans="1:9" ht="15.75" thickBot="1" x14ac:dyDescent="0.3">
      <c r="A425" s="38" t="s">
        <v>267</v>
      </c>
      <c r="B425" s="35" t="s">
        <v>319</v>
      </c>
      <c r="C425" s="10"/>
      <c r="D425" s="18">
        <f>D426</f>
        <v>50</v>
      </c>
      <c r="E425" s="38" t="s">
        <v>267</v>
      </c>
      <c r="F425" s="9" t="s">
        <v>319</v>
      </c>
      <c r="G425" s="10"/>
      <c r="H425" s="18">
        <f>H426</f>
        <v>50</v>
      </c>
      <c r="I425" s="18">
        <f>I426</f>
        <v>50</v>
      </c>
    </row>
    <row r="426" spans="1:9" ht="15.75" thickBot="1" x14ac:dyDescent="0.3">
      <c r="A426" s="38" t="s">
        <v>268</v>
      </c>
      <c r="B426" s="35" t="s">
        <v>320</v>
      </c>
      <c r="C426" s="9"/>
      <c r="D426" s="18">
        <f>D427</f>
        <v>50</v>
      </c>
      <c r="E426" s="38" t="s">
        <v>268</v>
      </c>
      <c r="F426" s="9" t="s">
        <v>320</v>
      </c>
      <c r="G426" s="9"/>
      <c r="H426" s="18">
        <f>H427</f>
        <v>50</v>
      </c>
      <c r="I426" s="18">
        <f>I427</f>
        <v>50</v>
      </c>
    </row>
    <row r="427" spans="1:9" ht="15.75" thickBot="1" x14ac:dyDescent="0.3">
      <c r="A427" s="58" t="s">
        <v>548</v>
      </c>
      <c r="B427" s="35" t="s">
        <v>320</v>
      </c>
      <c r="C427" s="9" t="s">
        <v>435</v>
      </c>
      <c r="D427" s="18">
        <f>'пр.9,10'!G240</f>
        <v>50</v>
      </c>
      <c r="E427" s="58" t="s">
        <v>548</v>
      </c>
      <c r="F427" s="9" t="s">
        <v>320</v>
      </c>
      <c r="G427" s="9" t="s">
        <v>435</v>
      </c>
      <c r="H427" s="18">
        <f>'пр.9,10'!N240</f>
        <v>50</v>
      </c>
      <c r="I427" s="18">
        <f>'пр.9,10'!O240</f>
        <v>50</v>
      </c>
    </row>
    <row r="428" spans="1:9" ht="15.75" thickBot="1" x14ac:dyDescent="0.3">
      <c r="A428" s="38" t="s">
        <v>269</v>
      </c>
      <c r="B428" s="35" t="s">
        <v>321</v>
      </c>
      <c r="C428" s="10"/>
      <c r="D428" s="18">
        <f>D429</f>
        <v>3478.6</v>
      </c>
      <c r="E428" s="38" t="s">
        <v>269</v>
      </c>
      <c r="F428" s="9" t="s">
        <v>321</v>
      </c>
      <c r="G428" s="10"/>
      <c r="H428" s="18">
        <f>H429</f>
        <v>3478.6</v>
      </c>
      <c r="I428" s="18">
        <f>I429</f>
        <v>3478.6</v>
      </c>
    </row>
    <row r="429" spans="1:9" ht="26.25" thickBot="1" x14ac:dyDescent="0.3">
      <c r="A429" s="76" t="s">
        <v>142</v>
      </c>
      <c r="B429" s="35" t="s">
        <v>322</v>
      </c>
      <c r="C429" s="10" t="s">
        <v>414</v>
      </c>
      <c r="D429" s="18">
        <f>D430</f>
        <v>3478.6</v>
      </c>
      <c r="E429" s="76" t="s">
        <v>142</v>
      </c>
      <c r="F429" s="9" t="s">
        <v>322</v>
      </c>
      <c r="G429" s="10" t="s">
        <v>414</v>
      </c>
      <c r="H429" s="18">
        <f>H430</f>
        <v>3478.6</v>
      </c>
      <c r="I429" s="18">
        <f>I430</f>
        <v>3478.6</v>
      </c>
    </row>
    <row r="430" spans="1:9" ht="15.75" thickBot="1" x14ac:dyDescent="0.3">
      <c r="A430" s="58" t="s">
        <v>548</v>
      </c>
      <c r="B430" s="35" t="s">
        <v>322</v>
      </c>
      <c r="C430" s="9" t="s">
        <v>565</v>
      </c>
      <c r="D430" s="18">
        <f>'пр.9,10'!G312</f>
        <v>3478.6</v>
      </c>
      <c r="E430" s="58" t="s">
        <v>548</v>
      </c>
      <c r="F430" s="9" t="s">
        <v>322</v>
      </c>
      <c r="G430" s="9" t="s">
        <v>565</v>
      </c>
      <c r="H430" s="18">
        <f>'пр.9,10'!N312</f>
        <v>3478.6</v>
      </c>
      <c r="I430" s="18">
        <f>'пр.9,10'!O312</f>
        <v>3478.6</v>
      </c>
    </row>
    <row r="431" spans="1:9" ht="26.25" thickBot="1" x14ac:dyDescent="0.3">
      <c r="A431" s="137" t="s">
        <v>622</v>
      </c>
      <c r="B431" s="65" t="s">
        <v>368</v>
      </c>
      <c r="C431" s="9"/>
      <c r="D431" s="25">
        <f>D432</f>
        <v>100</v>
      </c>
      <c r="E431" s="137" t="s">
        <v>622</v>
      </c>
      <c r="F431" s="31" t="s">
        <v>368</v>
      </c>
      <c r="G431" s="9"/>
      <c r="H431" s="25">
        <f>H432</f>
        <v>100</v>
      </c>
      <c r="I431" s="25">
        <f>I432</f>
        <v>100</v>
      </c>
    </row>
    <row r="432" spans="1:9" ht="15.75" thickBot="1" x14ac:dyDescent="0.3">
      <c r="A432" s="76" t="s">
        <v>388</v>
      </c>
      <c r="B432" s="65" t="s">
        <v>369</v>
      </c>
      <c r="C432" s="9"/>
      <c r="D432" s="25">
        <f>D433</f>
        <v>100</v>
      </c>
      <c r="E432" s="76" t="s">
        <v>388</v>
      </c>
      <c r="F432" s="31" t="s">
        <v>369</v>
      </c>
      <c r="G432" s="9"/>
      <c r="H432" s="25">
        <f>H433</f>
        <v>100</v>
      </c>
      <c r="I432" s="25">
        <f>I433</f>
        <v>100</v>
      </c>
    </row>
    <row r="433" spans="1:9" ht="15.75" thickBot="1" x14ac:dyDescent="0.3">
      <c r="A433" s="63" t="s">
        <v>547</v>
      </c>
      <c r="B433" s="65" t="s">
        <v>369</v>
      </c>
      <c r="C433" s="9" t="s">
        <v>565</v>
      </c>
      <c r="D433" s="25">
        <f>'пр.9,10'!G388</f>
        <v>100</v>
      </c>
      <c r="E433" s="63" t="s">
        <v>547</v>
      </c>
      <c r="F433" s="31" t="s">
        <v>369</v>
      </c>
      <c r="G433" s="9" t="s">
        <v>565</v>
      </c>
      <c r="H433" s="25">
        <f>'пр.9,10'!N388</f>
        <v>100</v>
      </c>
      <c r="I433" s="25">
        <f>'пр.9,10'!O388</f>
        <v>100</v>
      </c>
    </row>
    <row r="434" spans="1:9" ht="26.25" thickBot="1" x14ac:dyDescent="0.3">
      <c r="A434" s="85" t="s">
        <v>270</v>
      </c>
      <c r="B434" s="282" t="s">
        <v>323</v>
      </c>
      <c r="C434" s="90"/>
      <c r="D434" s="70">
        <f>D435+D439+D442+D445</f>
        <v>172.1</v>
      </c>
      <c r="E434" s="85" t="s">
        <v>270</v>
      </c>
      <c r="F434" s="69" t="s">
        <v>323</v>
      </c>
      <c r="G434" s="90"/>
      <c r="H434" s="70">
        <f>H435+H439+H442+H445</f>
        <v>172.1</v>
      </c>
      <c r="I434" s="70">
        <f>I435+I439+I442+I445</f>
        <v>172.1</v>
      </c>
    </row>
    <row r="435" spans="1:9" ht="51.75" thickBot="1" x14ac:dyDescent="0.3">
      <c r="A435" s="94" t="s">
        <v>271</v>
      </c>
      <c r="B435" s="35" t="s">
        <v>338</v>
      </c>
      <c r="C435" s="9"/>
      <c r="D435" s="17">
        <f>D436+D437+D438</f>
        <v>0</v>
      </c>
      <c r="E435" s="94" t="s">
        <v>271</v>
      </c>
      <c r="F435" s="9" t="s">
        <v>338</v>
      </c>
      <c r="G435" s="9"/>
      <c r="H435" s="17">
        <f>H436+H437+H438</f>
        <v>0</v>
      </c>
      <c r="I435" s="17">
        <f>I436+I437+I438</f>
        <v>0</v>
      </c>
    </row>
    <row r="436" spans="1:9" ht="39.75" thickBot="1" x14ac:dyDescent="0.3">
      <c r="A436" s="7" t="s">
        <v>550</v>
      </c>
      <c r="B436" s="35" t="s">
        <v>338</v>
      </c>
      <c r="C436" s="9" t="s">
        <v>436</v>
      </c>
      <c r="D436" s="18">
        <f>'пр.9,10'!G457</f>
        <v>0</v>
      </c>
      <c r="E436" s="7" t="s">
        <v>550</v>
      </c>
      <c r="F436" s="9" t="s">
        <v>338</v>
      </c>
      <c r="G436" s="9" t="s">
        <v>436</v>
      </c>
      <c r="H436" s="18">
        <f>'пр.9,10'!N457</f>
        <v>0</v>
      </c>
      <c r="I436" s="18">
        <f>'пр.9,10'!O457</f>
        <v>0</v>
      </c>
    </row>
    <row r="437" spans="1:9" ht="15.75" thickBot="1" x14ac:dyDescent="0.3">
      <c r="A437" s="33" t="s">
        <v>547</v>
      </c>
      <c r="B437" s="35" t="s">
        <v>338</v>
      </c>
      <c r="C437" s="9" t="s">
        <v>565</v>
      </c>
      <c r="D437" s="18">
        <f>'пр.9,10'!G458</f>
        <v>0</v>
      </c>
      <c r="E437" s="33" t="s">
        <v>547</v>
      </c>
      <c r="F437" s="9" t="s">
        <v>338</v>
      </c>
      <c r="G437" s="9" t="s">
        <v>565</v>
      </c>
      <c r="H437" s="18">
        <f>'пр.9,10'!N458</f>
        <v>0</v>
      </c>
      <c r="I437" s="18">
        <f>'пр.9,10'!O458</f>
        <v>0</v>
      </c>
    </row>
    <row r="438" spans="1:9" ht="15.75" thickBot="1" x14ac:dyDescent="0.3">
      <c r="A438" s="37" t="s">
        <v>548</v>
      </c>
      <c r="B438" s="35" t="s">
        <v>338</v>
      </c>
      <c r="C438" s="9" t="s">
        <v>435</v>
      </c>
      <c r="D438" s="18">
        <f>'пр.9,10'!G459</f>
        <v>0</v>
      </c>
      <c r="E438" s="37" t="s">
        <v>548</v>
      </c>
      <c r="F438" s="9" t="s">
        <v>338</v>
      </c>
      <c r="G438" s="9" t="s">
        <v>435</v>
      </c>
      <c r="H438" s="18">
        <f>'пр.9,10'!N459</f>
        <v>0</v>
      </c>
      <c r="I438" s="18">
        <f>'пр.9,10'!O459</f>
        <v>0</v>
      </c>
    </row>
    <row r="439" spans="1:9" ht="26.25" thickBot="1" x14ac:dyDescent="0.3">
      <c r="A439" s="94" t="s">
        <v>549</v>
      </c>
      <c r="B439" s="35" t="s">
        <v>370</v>
      </c>
      <c r="C439" s="10"/>
      <c r="D439" s="17">
        <f>D440+D441</f>
        <v>172.1</v>
      </c>
      <c r="E439" s="94" t="s">
        <v>549</v>
      </c>
      <c r="F439" s="9" t="s">
        <v>370</v>
      </c>
      <c r="G439" s="10"/>
      <c r="H439" s="17">
        <f>H440+H441</f>
        <v>172.1</v>
      </c>
      <c r="I439" s="17">
        <f>I440+I441</f>
        <v>172.1</v>
      </c>
    </row>
    <row r="440" spans="1:9" ht="39.75" thickBot="1" x14ac:dyDescent="0.3">
      <c r="A440" s="7" t="s">
        <v>550</v>
      </c>
      <c r="B440" s="35" t="s">
        <v>370</v>
      </c>
      <c r="C440" s="9" t="s">
        <v>436</v>
      </c>
      <c r="D440" s="18">
        <f>'пр.9,10'!G631</f>
        <v>163.6</v>
      </c>
      <c r="E440" s="7" t="s">
        <v>550</v>
      </c>
      <c r="F440" s="9" t="s">
        <v>370</v>
      </c>
      <c r="G440" s="9" t="s">
        <v>436</v>
      </c>
      <c r="H440" s="18">
        <f>'пр.9,10'!N631</f>
        <v>163.6</v>
      </c>
      <c r="I440" s="18">
        <f>'пр.9,10'!O631</f>
        <v>163.6</v>
      </c>
    </row>
    <row r="441" spans="1:9" ht="15.75" thickBot="1" x14ac:dyDescent="0.3">
      <c r="A441" s="33" t="s">
        <v>547</v>
      </c>
      <c r="B441" s="35" t="s">
        <v>370</v>
      </c>
      <c r="C441" s="9" t="s">
        <v>565</v>
      </c>
      <c r="D441" s="18">
        <f>'пр.9,10'!G632</f>
        <v>8.5</v>
      </c>
      <c r="E441" s="33" t="s">
        <v>547</v>
      </c>
      <c r="F441" s="9" t="s">
        <v>370</v>
      </c>
      <c r="G441" s="9" t="s">
        <v>565</v>
      </c>
      <c r="H441" s="18">
        <f>'пр.9,10'!N632</f>
        <v>8.5</v>
      </c>
      <c r="I441" s="18">
        <f>'пр.9,10'!O632</f>
        <v>8.5</v>
      </c>
    </row>
    <row r="442" spans="1:9" ht="26.25" thickBot="1" x14ac:dyDescent="0.3">
      <c r="A442" s="94" t="s">
        <v>337</v>
      </c>
      <c r="B442" s="35" t="s">
        <v>339</v>
      </c>
      <c r="C442" s="10"/>
      <c r="D442" s="17">
        <f>D443+D444</f>
        <v>0</v>
      </c>
      <c r="E442" s="94" t="s">
        <v>337</v>
      </c>
      <c r="F442" s="9" t="s">
        <v>339</v>
      </c>
      <c r="G442" s="10"/>
      <c r="H442" s="17">
        <f>H443+H444</f>
        <v>0</v>
      </c>
      <c r="I442" s="17">
        <f>I443+I444</f>
        <v>0</v>
      </c>
    </row>
    <row r="443" spans="1:9" ht="39.75" thickBot="1" x14ac:dyDescent="0.3">
      <c r="A443" s="7" t="s">
        <v>546</v>
      </c>
      <c r="B443" s="35" t="s">
        <v>339</v>
      </c>
      <c r="C443" s="9" t="s">
        <v>436</v>
      </c>
      <c r="D443" s="25">
        <f>'пр.9,10'!G598</f>
        <v>0</v>
      </c>
      <c r="E443" s="7" t="s">
        <v>546</v>
      </c>
      <c r="F443" s="9" t="s">
        <v>339</v>
      </c>
      <c r="G443" s="9" t="s">
        <v>436</v>
      </c>
      <c r="H443" s="25">
        <f>'пр.9,10'!N598</f>
        <v>0</v>
      </c>
      <c r="I443" s="25">
        <f>'пр.9,10'!O598</f>
        <v>0</v>
      </c>
    </row>
    <row r="444" spans="1:9" ht="15.75" thickBot="1" x14ac:dyDescent="0.3">
      <c r="A444" s="33" t="s">
        <v>547</v>
      </c>
      <c r="B444" s="35" t="s">
        <v>339</v>
      </c>
      <c r="C444" s="9" t="s">
        <v>565</v>
      </c>
      <c r="D444" s="25">
        <f>'пр.9,10'!G599</f>
        <v>0</v>
      </c>
      <c r="E444" s="33" t="s">
        <v>547</v>
      </c>
      <c r="F444" s="9" t="s">
        <v>339</v>
      </c>
      <c r="G444" s="9" t="s">
        <v>565</v>
      </c>
      <c r="H444" s="25">
        <f>'пр.9,10'!N599</f>
        <v>0</v>
      </c>
      <c r="I444" s="25">
        <f>'пр.9,10'!O599</f>
        <v>0</v>
      </c>
    </row>
    <row r="445" spans="1:9" ht="26.25" thickBot="1" x14ac:dyDescent="0.3">
      <c r="A445" s="94" t="s">
        <v>204</v>
      </c>
      <c r="B445" s="35" t="s">
        <v>205</v>
      </c>
      <c r="C445" s="9"/>
      <c r="D445" s="17">
        <f>D446+D447</f>
        <v>0</v>
      </c>
      <c r="E445" s="94" t="s">
        <v>204</v>
      </c>
      <c r="F445" s="9" t="s">
        <v>205</v>
      </c>
      <c r="G445" s="9"/>
      <c r="H445" s="17">
        <f>H446+H447</f>
        <v>0</v>
      </c>
      <c r="I445" s="17">
        <f>I446+I447</f>
        <v>0</v>
      </c>
    </row>
    <row r="446" spans="1:9" ht="39.75" thickBot="1" x14ac:dyDescent="0.3">
      <c r="A446" s="7" t="s">
        <v>546</v>
      </c>
      <c r="B446" s="35" t="s">
        <v>205</v>
      </c>
      <c r="C446" s="9" t="s">
        <v>436</v>
      </c>
      <c r="D446" s="18">
        <f>'пр.9,10'!G225</f>
        <v>0</v>
      </c>
      <c r="E446" s="7" t="s">
        <v>546</v>
      </c>
      <c r="F446" s="9" t="s">
        <v>205</v>
      </c>
      <c r="G446" s="9" t="s">
        <v>436</v>
      </c>
      <c r="H446" s="18">
        <f>'пр.9,10'!N225</f>
        <v>0</v>
      </c>
      <c r="I446" s="18">
        <f>'пр.9,10'!O225</f>
        <v>0</v>
      </c>
    </row>
    <row r="447" spans="1:9" ht="15.75" thickBot="1" x14ac:dyDescent="0.3">
      <c r="A447" s="33" t="s">
        <v>547</v>
      </c>
      <c r="B447" s="35" t="s">
        <v>205</v>
      </c>
      <c r="C447" s="9" t="s">
        <v>565</v>
      </c>
      <c r="D447" s="18">
        <f>'пр.9,10'!G226</f>
        <v>0</v>
      </c>
      <c r="E447" s="33" t="s">
        <v>547</v>
      </c>
      <c r="F447" s="9" t="s">
        <v>205</v>
      </c>
      <c r="G447" s="9" t="s">
        <v>565</v>
      </c>
      <c r="H447" s="18">
        <f>'пр.9,10'!N226</f>
        <v>0</v>
      </c>
      <c r="I447" s="18">
        <f>'пр.9,10'!O226</f>
        <v>0</v>
      </c>
    </row>
    <row r="448" spans="1:9" ht="15.75" thickBot="1" x14ac:dyDescent="0.3">
      <c r="A448" s="96" t="s">
        <v>324</v>
      </c>
      <c r="B448" s="282" t="s">
        <v>340</v>
      </c>
      <c r="C448" s="69"/>
      <c r="D448" s="70">
        <f>D449+D452+D455+D458+D461+D463+D466+D469+D471+D474+D479+D476</f>
        <v>20580.5</v>
      </c>
      <c r="E448" s="96" t="s">
        <v>324</v>
      </c>
      <c r="F448" s="69" t="s">
        <v>340</v>
      </c>
      <c r="G448" s="69"/>
      <c r="H448" s="70">
        <f>H449+H452+H455+H458+H461+H463+H466+H469+H471+H474+H479+H476</f>
        <v>20580.599999999999</v>
      </c>
      <c r="I448" s="70">
        <f>I449+I452+I455+I458+I461+I463+I466+I469+I471+I474+I479+I476</f>
        <v>20580.8</v>
      </c>
    </row>
    <row r="449" spans="1:9" ht="39.75" thickBot="1" x14ac:dyDescent="0.3">
      <c r="A449" s="80" t="s">
        <v>325</v>
      </c>
      <c r="B449" s="35" t="s">
        <v>385</v>
      </c>
      <c r="C449" s="9"/>
      <c r="D449" s="18">
        <f>D450+D451</f>
        <v>2309.1</v>
      </c>
      <c r="E449" s="80" t="s">
        <v>325</v>
      </c>
      <c r="F449" s="9" t="s">
        <v>385</v>
      </c>
      <c r="G449" s="9"/>
      <c r="H449" s="18">
        <f>H450+H451</f>
        <v>2309.1</v>
      </c>
      <c r="I449" s="18">
        <f>I450+I451</f>
        <v>2309.1</v>
      </c>
    </row>
    <row r="450" spans="1:9" ht="39" thickBot="1" x14ac:dyDescent="0.3">
      <c r="A450" s="38" t="s">
        <v>550</v>
      </c>
      <c r="B450" s="35" t="s">
        <v>385</v>
      </c>
      <c r="C450" s="9" t="s">
        <v>436</v>
      </c>
      <c r="D450" s="18">
        <f>'пр.9,10'!G252</f>
        <v>1994.9</v>
      </c>
      <c r="E450" s="38" t="s">
        <v>550</v>
      </c>
      <c r="F450" s="9" t="s">
        <v>385</v>
      </c>
      <c r="G450" s="9" t="s">
        <v>436</v>
      </c>
      <c r="H450" s="18">
        <f>'пр.9,10'!N252</f>
        <v>1994.9</v>
      </c>
      <c r="I450" s="18">
        <f>'пр.9,10'!O252</f>
        <v>1994.9</v>
      </c>
    </row>
    <row r="451" spans="1:9" ht="15.75" thickBot="1" x14ac:dyDescent="0.3">
      <c r="A451" s="33" t="s">
        <v>547</v>
      </c>
      <c r="B451" s="35" t="s">
        <v>385</v>
      </c>
      <c r="C451" s="9" t="s">
        <v>565</v>
      </c>
      <c r="D451" s="18">
        <f>'пр.9,10'!G253</f>
        <v>314.2</v>
      </c>
      <c r="E451" s="33" t="s">
        <v>547</v>
      </c>
      <c r="F451" s="9" t="s">
        <v>385</v>
      </c>
      <c r="G451" s="9" t="s">
        <v>565</v>
      </c>
      <c r="H451" s="18">
        <f>'пр.9,10'!N253</f>
        <v>314.2</v>
      </c>
      <c r="I451" s="18">
        <f>'пр.9,10'!O253</f>
        <v>314.2</v>
      </c>
    </row>
    <row r="452" spans="1:9" ht="27" thickBot="1" x14ac:dyDescent="0.3">
      <c r="A452" s="80" t="s">
        <v>326</v>
      </c>
      <c r="B452" s="35" t="s">
        <v>341</v>
      </c>
      <c r="C452" s="9"/>
      <c r="D452" s="18">
        <f>D453+D454</f>
        <v>865.69999999999993</v>
      </c>
      <c r="E452" s="80" t="s">
        <v>326</v>
      </c>
      <c r="F452" s="9" t="s">
        <v>341</v>
      </c>
      <c r="G452" s="9"/>
      <c r="H452" s="18">
        <f>H453+H454</f>
        <v>865.69999999999993</v>
      </c>
      <c r="I452" s="18">
        <f>I453+I454</f>
        <v>865.69999999999993</v>
      </c>
    </row>
    <row r="453" spans="1:9" ht="39" thickBot="1" x14ac:dyDescent="0.3">
      <c r="A453" s="38" t="s">
        <v>546</v>
      </c>
      <c r="B453" s="35" t="s">
        <v>341</v>
      </c>
      <c r="C453" s="9" t="s">
        <v>436</v>
      </c>
      <c r="D453" s="18">
        <f>'пр.9,10'!G255</f>
        <v>794.4</v>
      </c>
      <c r="E453" s="38" t="s">
        <v>546</v>
      </c>
      <c r="F453" s="9" t="s">
        <v>341</v>
      </c>
      <c r="G453" s="9" t="s">
        <v>436</v>
      </c>
      <c r="H453" s="18">
        <f>'пр.9,10'!N255</f>
        <v>794.4</v>
      </c>
      <c r="I453" s="18">
        <f>'пр.9,10'!O255</f>
        <v>794.4</v>
      </c>
    </row>
    <row r="454" spans="1:9" ht="15.75" thickBot="1" x14ac:dyDescent="0.3">
      <c r="A454" s="33" t="s">
        <v>547</v>
      </c>
      <c r="B454" s="35" t="s">
        <v>341</v>
      </c>
      <c r="C454" s="9" t="s">
        <v>565</v>
      </c>
      <c r="D454" s="18">
        <f>'пр.9,10'!G256</f>
        <v>71.3</v>
      </c>
      <c r="E454" s="33" t="s">
        <v>547</v>
      </c>
      <c r="F454" s="9" t="s">
        <v>341</v>
      </c>
      <c r="G454" s="9" t="s">
        <v>565</v>
      </c>
      <c r="H454" s="18">
        <f>'пр.9,10'!N256</f>
        <v>71.3</v>
      </c>
      <c r="I454" s="18">
        <f>'пр.9,10'!O256</f>
        <v>71.3</v>
      </c>
    </row>
    <row r="455" spans="1:9" ht="52.5" thickBot="1" x14ac:dyDescent="0.3">
      <c r="A455" s="80" t="s">
        <v>327</v>
      </c>
      <c r="B455" s="35" t="s">
        <v>342</v>
      </c>
      <c r="C455" s="10"/>
      <c r="D455" s="18">
        <f>D456+D457</f>
        <v>872.1</v>
      </c>
      <c r="E455" s="80" t="s">
        <v>327</v>
      </c>
      <c r="F455" s="9" t="s">
        <v>342</v>
      </c>
      <c r="G455" s="10"/>
      <c r="H455" s="18">
        <f>H456+H457</f>
        <v>872.1</v>
      </c>
      <c r="I455" s="18">
        <f>I456+I457</f>
        <v>872.1</v>
      </c>
    </row>
    <row r="456" spans="1:9" ht="39" thickBot="1" x14ac:dyDescent="0.3">
      <c r="A456" s="38" t="s">
        <v>546</v>
      </c>
      <c r="B456" s="35" t="s">
        <v>342</v>
      </c>
      <c r="C456" s="9" t="s">
        <v>436</v>
      </c>
      <c r="D456" s="18">
        <f>'пр.9,10'!G391</f>
        <v>794.4</v>
      </c>
      <c r="E456" s="38" t="s">
        <v>546</v>
      </c>
      <c r="F456" s="9" t="s">
        <v>342</v>
      </c>
      <c r="G456" s="9" t="s">
        <v>436</v>
      </c>
      <c r="H456" s="18">
        <f>'пр.9,10'!N391</f>
        <v>794.4</v>
      </c>
      <c r="I456" s="18">
        <f>'пр.9,10'!O391</f>
        <v>794.4</v>
      </c>
    </row>
    <row r="457" spans="1:9" ht="15.75" thickBot="1" x14ac:dyDescent="0.3">
      <c r="A457" s="33" t="s">
        <v>547</v>
      </c>
      <c r="B457" s="35" t="s">
        <v>342</v>
      </c>
      <c r="C457" s="9" t="s">
        <v>565</v>
      </c>
      <c r="D457" s="18">
        <f>'пр.9,10'!G392</f>
        <v>77.7</v>
      </c>
      <c r="E457" s="33" t="s">
        <v>547</v>
      </c>
      <c r="F457" s="9" t="s">
        <v>342</v>
      </c>
      <c r="G457" s="9" t="s">
        <v>565</v>
      </c>
      <c r="H457" s="18">
        <f>'пр.9,10'!N392</f>
        <v>77.7</v>
      </c>
      <c r="I457" s="18">
        <f>'пр.9,10'!O392</f>
        <v>77.7</v>
      </c>
    </row>
    <row r="458" spans="1:9" ht="39.75" thickBot="1" x14ac:dyDescent="0.3">
      <c r="A458" s="80" t="s">
        <v>328</v>
      </c>
      <c r="B458" s="35" t="s">
        <v>343</v>
      </c>
      <c r="C458" s="10"/>
      <c r="D458" s="18">
        <f>D459+D460</f>
        <v>100.3</v>
      </c>
      <c r="E458" s="80" t="s">
        <v>328</v>
      </c>
      <c r="F458" s="9" t="s">
        <v>343</v>
      </c>
      <c r="G458" s="10"/>
      <c r="H458" s="18">
        <f>H459+H460</f>
        <v>100.3</v>
      </c>
      <c r="I458" s="18">
        <f>I459+I460</f>
        <v>100.3</v>
      </c>
    </row>
    <row r="459" spans="1:9" ht="39" thickBot="1" x14ac:dyDescent="0.3">
      <c r="A459" s="38" t="s">
        <v>546</v>
      </c>
      <c r="B459" s="35" t="s">
        <v>343</v>
      </c>
      <c r="C459" s="9" t="s">
        <v>436</v>
      </c>
      <c r="D459" s="18">
        <f>'пр.9,10'!G303</f>
        <v>87.2</v>
      </c>
      <c r="E459" s="38" t="s">
        <v>546</v>
      </c>
      <c r="F459" s="9" t="s">
        <v>343</v>
      </c>
      <c r="G459" s="9" t="s">
        <v>436</v>
      </c>
      <c r="H459" s="18">
        <f>'пр.9,10'!N303</f>
        <v>87.2</v>
      </c>
      <c r="I459" s="18">
        <f>'пр.9,10'!O303</f>
        <v>87.2</v>
      </c>
    </row>
    <row r="460" spans="1:9" ht="15.75" thickBot="1" x14ac:dyDescent="0.3">
      <c r="A460" s="33" t="s">
        <v>547</v>
      </c>
      <c r="B460" s="35" t="s">
        <v>343</v>
      </c>
      <c r="C460" s="9" t="s">
        <v>565</v>
      </c>
      <c r="D460" s="18">
        <f>'пр.9,10'!G304</f>
        <v>13.1</v>
      </c>
      <c r="E460" s="33" t="s">
        <v>547</v>
      </c>
      <c r="F460" s="9" t="s">
        <v>343</v>
      </c>
      <c r="G460" s="9" t="s">
        <v>565</v>
      </c>
      <c r="H460" s="18">
        <f>'пр.9,10'!N304</f>
        <v>13.1</v>
      </c>
      <c r="I460" s="18">
        <f>'пр.9,10'!O304</f>
        <v>13.1</v>
      </c>
    </row>
    <row r="461" spans="1:9" ht="39.75" thickBot="1" x14ac:dyDescent="0.3">
      <c r="A461" s="80" t="s">
        <v>329</v>
      </c>
      <c r="B461" s="35" t="s">
        <v>344</v>
      </c>
      <c r="C461" s="9"/>
      <c r="D461" s="18">
        <f>D462</f>
        <v>2041.7</v>
      </c>
      <c r="E461" s="80" t="s">
        <v>329</v>
      </c>
      <c r="F461" s="9" t="s">
        <v>344</v>
      </c>
      <c r="G461" s="9"/>
      <c r="H461" s="18">
        <f>H462</f>
        <v>2041.7</v>
      </c>
      <c r="I461" s="18">
        <f>I462</f>
        <v>2041.7</v>
      </c>
    </row>
    <row r="462" spans="1:9" ht="15.75" thickBot="1" x14ac:dyDescent="0.3">
      <c r="A462" s="57" t="s">
        <v>555</v>
      </c>
      <c r="B462" s="35" t="s">
        <v>344</v>
      </c>
      <c r="C462" s="9" t="s">
        <v>336</v>
      </c>
      <c r="D462" s="18">
        <f>'пр.9,10'!G167</f>
        <v>2041.7</v>
      </c>
      <c r="E462" s="57" t="s">
        <v>555</v>
      </c>
      <c r="F462" s="9" t="s">
        <v>344</v>
      </c>
      <c r="G462" s="9" t="s">
        <v>336</v>
      </c>
      <c r="H462" s="18">
        <f>'пр.9,10'!N167</f>
        <v>2041.7</v>
      </c>
      <c r="I462" s="18">
        <f>'пр.9,10'!O167</f>
        <v>2041.7</v>
      </c>
    </row>
    <row r="463" spans="1:9" ht="52.5" thickBot="1" x14ac:dyDescent="0.3">
      <c r="A463" s="80" t="s">
        <v>330</v>
      </c>
      <c r="B463" s="35" t="s">
        <v>345</v>
      </c>
      <c r="C463" s="9"/>
      <c r="D463" s="18">
        <f>D464+D465</f>
        <v>832.4</v>
      </c>
      <c r="E463" s="80" t="s">
        <v>330</v>
      </c>
      <c r="F463" s="9" t="s">
        <v>345</v>
      </c>
      <c r="G463" s="9"/>
      <c r="H463" s="18">
        <f>H464+H465</f>
        <v>832.4</v>
      </c>
      <c r="I463" s="18">
        <f>I464+I465</f>
        <v>832.4</v>
      </c>
    </row>
    <row r="464" spans="1:9" ht="39" thickBot="1" x14ac:dyDescent="0.3">
      <c r="A464" s="38" t="s">
        <v>546</v>
      </c>
      <c r="B464" s="35" t="s">
        <v>345</v>
      </c>
      <c r="C464" s="9" t="s">
        <v>436</v>
      </c>
      <c r="D464" s="18">
        <f>'пр.9,10'!G394</f>
        <v>792.8</v>
      </c>
      <c r="E464" s="38" t="s">
        <v>546</v>
      </c>
      <c r="F464" s="9" t="s">
        <v>345</v>
      </c>
      <c r="G464" s="9" t="s">
        <v>436</v>
      </c>
      <c r="H464" s="18">
        <f>'пр.9,10'!N394</f>
        <v>792.8</v>
      </c>
      <c r="I464" s="18">
        <f>'пр.9,10'!O394</f>
        <v>792.8</v>
      </c>
    </row>
    <row r="465" spans="1:9" ht="15.75" thickBot="1" x14ac:dyDescent="0.3">
      <c r="A465" s="33" t="s">
        <v>547</v>
      </c>
      <c r="B465" s="35" t="s">
        <v>345</v>
      </c>
      <c r="C465" s="9" t="s">
        <v>565</v>
      </c>
      <c r="D465" s="18">
        <f>'пр.9,10'!G395</f>
        <v>39.6</v>
      </c>
      <c r="E465" s="33" t="s">
        <v>547</v>
      </c>
      <c r="F465" s="9" t="s">
        <v>345</v>
      </c>
      <c r="G465" s="9" t="s">
        <v>565</v>
      </c>
      <c r="H465" s="18">
        <f>'пр.9,10'!N395</f>
        <v>39.6</v>
      </c>
      <c r="I465" s="18">
        <f>'пр.9,10'!O395</f>
        <v>39.6</v>
      </c>
    </row>
    <row r="466" spans="1:9" ht="27" thickBot="1" x14ac:dyDescent="0.3">
      <c r="A466" s="80" t="s">
        <v>331</v>
      </c>
      <c r="B466" s="35" t="s">
        <v>346</v>
      </c>
      <c r="C466" s="10"/>
      <c r="D466" s="18">
        <f>D468+D467</f>
        <v>12600</v>
      </c>
      <c r="E466" s="80" t="s">
        <v>331</v>
      </c>
      <c r="F466" s="9" t="s">
        <v>346</v>
      </c>
      <c r="G466" s="10"/>
      <c r="H466" s="18">
        <f>H468+H467</f>
        <v>12600</v>
      </c>
      <c r="I466" s="18">
        <f>I468+I467</f>
        <v>12600</v>
      </c>
    </row>
    <row r="467" spans="1:9" ht="15.75" thickBot="1" x14ac:dyDescent="0.3">
      <c r="A467" s="33" t="s">
        <v>547</v>
      </c>
      <c r="B467" s="35" t="s">
        <v>346</v>
      </c>
      <c r="C467" s="9" t="s">
        <v>565</v>
      </c>
      <c r="D467" s="18">
        <f>'пр.9,10'!G375</f>
        <v>60</v>
      </c>
      <c r="E467" s="33" t="s">
        <v>547</v>
      </c>
      <c r="F467" s="9" t="s">
        <v>346</v>
      </c>
      <c r="G467" s="9" t="s">
        <v>565</v>
      </c>
      <c r="H467" s="18">
        <f>'пр.9,10'!N375</f>
        <v>60</v>
      </c>
      <c r="I467" s="18">
        <f>'пр.9,10'!O375</f>
        <v>60</v>
      </c>
    </row>
    <row r="468" spans="1:9" ht="15.75" thickBot="1" x14ac:dyDescent="0.3">
      <c r="A468" s="57" t="s">
        <v>555</v>
      </c>
      <c r="B468" s="35" t="s">
        <v>346</v>
      </c>
      <c r="C468" s="9" t="s">
        <v>336</v>
      </c>
      <c r="D468" s="18">
        <f>'пр.9,10'!G376</f>
        <v>12540</v>
      </c>
      <c r="E468" s="57" t="s">
        <v>555</v>
      </c>
      <c r="F468" s="9" t="s">
        <v>346</v>
      </c>
      <c r="G468" s="9" t="s">
        <v>336</v>
      </c>
      <c r="H468" s="18">
        <f>'пр.9,10'!N376</f>
        <v>12540</v>
      </c>
      <c r="I468" s="18">
        <f>'пр.9,10'!O376</f>
        <v>12540</v>
      </c>
    </row>
    <row r="469" spans="1:9" ht="27" thickBot="1" x14ac:dyDescent="0.3">
      <c r="A469" s="80" t="s">
        <v>332</v>
      </c>
      <c r="B469" s="35" t="s">
        <v>347</v>
      </c>
      <c r="C469" s="10"/>
      <c r="D469" s="18">
        <f>D470</f>
        <v>77.5</v>
      </c>
      <c r="E469" s="80" t="s">
        <v>332</v>
      </c>
      <c r="F469" s="9" t="s">
        <v>347</v>
      </c>
      <c r="G469" s="10"/>
      <c r="H469" s="18">
        <f>H470</f>
        <v>77.5</v>
      </c>
      <c r="I469" s="18">
        <f>I470</f>
        <v>77.5</v>
      </c>
    </row>
    <row r="470" spans="1:9" ht="15.75" thickBot="1" x14ac:dyDescent="0.3">
      <c r="A470" s="33" t="s">
        <v>547</v>
      </c>
      <c r="B470" s="35" t="s">
        <v>347</v>
      </c>
      <c r="C470" s="9" t="s">
        <v>565</v>
      </c>
      <c r="D470" s="18">
        <f>'пр.9,10'!G307</f>
        <v>77.5</v>
      </c>
      <c r="E470" s="33" t="s">
        <v>547</v>
      </c>
      <c r="F470" s="9" t="s">
        <v>347</v>
      </c>
      <c r="G470" s="9" t="s">
        <v>565</v>
      </c>
      <c r="H470" s="18">
        <f>'пр.9,10'!N307</f>
        <v>77.5</v>
      </c>
      <c r="I470" s="18">
        <f>'пр.9,10'!O307</f>
        <v>77.5</v>
      </c>
    </row>
    <row r="471" spans="1:9" ht="39.75" thickBot="1" x14ac:dyDescent="0.3">
      <c r="A471" s="80" t="s">
        <v>333</v>
      </c>
      <c r="B471" s="35" t="s">
        <v>348</v>
      </c>
      <c r="C471" s="10"/>
      <c r="D471" s="18">
        <f>D472+D473</f>
        <v>865.69999999999993</v>
      </c>
      <c r="E471" s="80" t="s">
        <v>333</v>
      </c>
      <c r="F471" s="9" t="s">
        <v>348</v>
      </c>
      <c r="G471" s="10"/>
      <c r="H471" s="18">
        <f>H472+H473</f>
        <v>865.69999999999993</v>
      </c>
      <c r="I471" s="18">
        <f>I472+I473</f>
        <v>865.69999999999993</v>
      </c>
    </row>
    <row r="472" spans="1:9" ht="39" thickBot="1" x14ac:dyDescent="0.3">
      <c r="A472" s="38" t="s">
        <v>546</v>
      </c>
      <c r="B472" s="35" t="s">
        <v>348</v>
      </c>
      <c r="C472" s="9" t="s">
        <v>436</v>
      </c>
      <c r="D472" s="18">
        <f>'пр.9,10'!G258</f>
        <v>792.8</v>
      </c>
      <c r="E472" s="38" t="s">
        <v>546</v>
      </c>
      <c r="F472" s="9" t="s">
        <v>348</v>
      </c>
      <c r="G472" s="9" t="s">
        <v>436</v>
      </c>
      <c r="H472" s="18">
        <f>'пр.9,10'!N258</f>
        <v>792.8</v>
      </c>
      <c r="I472" s="18">
        <f>'пр.9,10'!O258</f>
        <v>792.8</v>
      </c>
    </row>
    <row r="473" spans="1:9" ht="15.75" thickBot="1" x14ac:dyDescent="0.3">
      <c r="A473" s="33" t="s">
        <v>547</v>
      </c>
      <c r="B473" s="35" t="s">
        <v>348</v>
      </c>
      <c r="C473" s="9" t="s">
        <v>565</v>
      </c>
      <c r="D473" s="18">
        <f>'пр.9,10'!G259</f>
        <v>72.900000000000006</v>
      </c>
      <c r="E473" s="33" t="s">
        <v>547</v>
      </c>
      <c r="F473" s="9" t="s">
        <v>348</v>
      </c>
      <c r="G473" s="9" t="s">
        <v>565</v>
      </c>
      <c r="H473" s="18">
        <f>'пр.9,10'!N259</f>
        <v>72.900000000000006</v>
      </c>
      <c r="I473" s="18">
        <f>'пр.9,10'!O259</f>
        <v>72.900000000000006</v>
      </c>
    </row>
    <row r="474" spans="1:9" ht="65.25" thickBot="1" x14ac:dyDescent="0.3">
      <c r="A474" s="80" t="s">
        <v>334</v>
      </c>
      <c r="B474" s="35" t="s">
        <v>349</v>
      </c>
      <c r="C474" s="9"/>
      <c r="D474" s="18">
        <f>D475</f>
        <v>0.7</v>
      </c>
      <c r="E474" s="80" t="s">
        <v>334</v>
      </c>
      <c r="F474" s="9" t="s">
        <v>349</v>
      </c>
      <c r="G474" s="9"/>
      <c r="H474" s="18">
        <f>H475</f>
        <v>0.7</v>
      </c>
      <c r="I474" s="18">
        <f>I475</f>
        <v>0.7</v>
      </c>
    </row>
    <row r="475" spans="1:9" ht="15.75" thickBot="1" x14ac:dyDescent="0.3">
      <c r="A475" s="33" t="s">
        <v>547</v>
      </c>
      <c r="B475" s="35" t="s">
        <v>349</v>
      </c>
      <c r="C475" s="9" t="s">
        <v>565</v>
      </c>
      <c r="D475" s="18">
        <f>'пр.9,10'!G261</f>
        <v>0.7</v>
      </c>
      <c r="E475" s="33" t="s">
        <v>547</v>
      </c>
      <c r="F475" s="9" t="s">
        <v>349</v>
      </c>
      <c r="G475" s="9" t="s">
        <v>565</v>
      </c>
      <c r="H475" s="18">
        <f>'пр.9,10'!N261</f>
        <v>0.7</v>
      </c>
      <c r="I475" s="18">
        <f>'пр.9,10'!O261</f>
        <v>0.7</v>
      </c>
    </row>
    <row r="476" spans="1:9" ht="27" thickBot="1" x14ac:dyDescent="0.3">
      <c r="A476" s="80" t="s">
        <v>612</v>
      </c>
      <c r="B476" s="65" t="s">
        <v>847</v>
      </c>
      <c r="C476" s="10"/>
      <c r="D476" s="18">
        <f>D477+D478</f>
        <v>12.1</v>
      </c>
      <c r="E476" s="80" t="s">
        <v>612</v>
      </c>
      <c r="F476" s="65" t="s">
        <v>847</v>
      </c>
      <c r="G476" s="10"/>
      <c r="H476" s="18">
        <f>H477+H478</f>
        <v>12.1</v>
      </c>
      <c r="I476" s="18">
        <f>I477+I478</f>
        <v>12.1</v>
      </c>
    </row>
    <row r="477" spans="1:9" ht="39" thickBot="1" x14ac:dyDescent="0.3">
      <c r="A477" s="38" t="s">
        <v>546</v>
      </c>
      <c r="B477" s="65" t="s">
        <v>847</v>
      </c>
      <c r="C477" s="9" t="s">
        <v>436</v>
      </c>
      <c r="D477" s="18">
        <f>'пр.9,10'!G263</f>
        <v>11.5</v>
      </c>
      <c r="E477" s="38" t="s">
        <v>546</v>
      </c>
      <c r="F477" s="65" t="s">
        <v>847</v>
      </c>
      <c r="G477" s="9" t="s">
        <v>436</v>
      </c>
      <c r="H477" s="18">
        <f>'пр.9,10'!N263</f>
        <v>11.5</v>
      </c>
      <c r="I477" s="18">
        <f>'пр.9,10'!O263</f>
        <v>11.5</v>
      </c>
    </row>
    <row r="478" spans="1:9" ht="15.75" thickBot="1" x14ac:dyDescent="0.3">
      <c r="A478" s="33" t="s">
        <v>547</v>
      </c>
      <c r="B478" s="65" t="s">
        <v>847</v>
      </c>
      <c r="C478" s="9" t="s">
        <v>565</v>
      </c>
      <c r="D478" s="18">
        <f>'пр.9,10'!G264</f>
        <v>0.6</v>
      </c>
      <c r="E478" s="33" t="s">
        <v>547</v>
      </c>
      <c r="F478" s="65" t="s">
        <v>847</v>
      </c>
      <c r="G478" s="9" t="s">
        <v>565</v>
      </c>
      <c r="H478" s="18">
        <f>'пр.9,10'!N264</f>
        <v>0.6</v>
      </c>
      <c r="I478" s="18">
        <f>'пр.9,10'!O264</f>
        <v>0.6</v>
      </c>
    </row>
    <row r="479" spans="1:9" ht="39.75" thickBot="1" x14ac:dyDescent="0.3">
      <c r="A479" s="80" t="s">
        <v>335</v>
      </c>
      <c r="B479" s="35" t="s">
        <v>350</v>
      </c>
      <c r="C479" s="10"/>
      <c r="D479" s="18">
        <f>D480+D481</f>
        <v>3.2</v>
      </c>
      <c r="E479" s="80" t="s">
        <v>335</v>
      </c>
      <c r="F479" s="9" t="s">
        <v>350</v>
      </c>
      <c r="G479" s="10"/>
      <c r="H479" s="18">
        <f>H480+H481</f>
        <v>3.3</v>
      </c>
      <c r="I479" s="18">
        <f>I480+I481</f>
        <v>3.5</v>
      </c>
    </row>
    <row r="480" spans="1:9" ht="39" thickBot="1" x14ac:dyDescent="0.3">
      <c r="A480" s="38" t="s">
        <v>546</v>
      </c>
      <c r="B480" s="35" t="s">
        <v>350</v>
      </c>
      <c r="C480" s="9" t="s">
        <v>436</v>
      </c>
      <c r="D480" s="18">
        <f>'пр.9,10'!G230</f>
        <v>0</v>
      </c>
      <c r="E480" s="38" t="s">
        <v>546</v>
      </c>
      <c r="F480" s="9" t="s">
        <v>350</v>
      </c>
      <c r="G480" s="9" t="s">
        <v>436</v>
      </c>
      <c r="H480" s="18">
        <f>'пр.9,10'!N230</f>
        <v>0</v>
      </c>
      <c r="I480" s="18">
        <f>'пр.9,10'!O230</f>
        <v>0</v>
      </c>
    </row>
    <row r="481" spans="1:9" ht="15.75" thickBot="1" x14ac:dyDescent="0.3">
      <c r="A481" s="33" t="s">
        <v>547</v>
      </c>
      <c r="B481" s="35" t="s">
        <v>350</v>
      </c>
      <c r="C481" s="9" t="s">
        <v>565</v>
      </c>
      <c r="D481" s="18">
        <f>'пр.9,10'!G231</f>
        <v>3.2</v>
      </c>
      <c r="E481" s="33" t="s">
        <v>547</v>
      </c>
      <c r="F481" s="9" t="s">
        <v>350</v>
      </c>
      <c r="G481" s="9" t="s">
        <v>565</v>
      </c>
      <c r="H481" s="18">
        <f>'пр.9,10'!N231</f>
        <v>3.3</v>
      </c>
      <c r="I481" s="18">
        <f>'пр.9,10'!O231</f>
        <v>3.5</v>
      </c>
    </row>
    <row r="482" spans="1:9" x14ac:dyDescent="0.25">
      <c r="F482"/>
      <c r="G482"/>
      <c r="H482" s="20"/>
      <c r="I482" s="20"/>
    </row>
    <row r="483" spans="1:9" x14ac:dyDescent="0.25">
      <c r="F483"/>
      <c r="G483"/>
      <c r="H483" s="20"/>
      <c r="I483" s="20"/>
    </row>
    <row r="484" spans="1:9" x14ac:dyDescent="0.25">
      <c r="F484"/>
      <c r="G484"/>
      <c r="H484" s="20"/>
    </row>
    <row r="485" spans="1:9" x14ac:dyDescent="0.25">
      <c r="F485"/>
      <c r="G485"/>
      <c r="H485" s="20"/>
    </row>
    <row r="486" spans="1:9" x14ac:dyDescent="0.25">
      <c r="F486"/>
      <c r="G486"/>
      <c r="H486" s="20"/>
    </row>
    <row r="487" spans="1:9" x14ac:dyDescent="0.25">
      <c r="F487"/>
      <c r="G487"/>
      <c r="H487" s="20"/>
    </row>
    <row r="488" spans="1:9" x14ac:dyDescent="0.25">
      <c r="F488"/>
      <c r="G488"/>
      <c r="H488" s="20"/>
    </row>
    <row r="489" spans="1:9" x14ac:dyDescent="0.25">
      <c r="F489"/>
      <c r="G489"/>
      <c r="H489" s="20"/>
    </row>
    <row r="490" spans="1:9" x14ac:dyDescent="0.25">
      <c r="F490"/>
      <c r="G490"/>
      <c r="H490" s="20"/>
    </row>
    <row r="491" spans="1:9" x14ac:dyDescent="0.25">
      <c r="F491"/>
      <c r="G491"/>
      <c r="H491" s="20"/>
    </row>
    <row r="492" spans="1:9" x14ac:dyDescent="0.25">
      <c r="F492"/>
      <c r="G492"/>
      <c r="H492" s="20"/>
    </row>
    <row r="493" spans="1:9" x14ac:dyDescent="0.25">
      <c r="F493"/>
      <c r="G493"/>
      <c r="H493" s="20"/>
    </row>
  </sheetData>
  <mergeCells count="7">
    <mergeCell ref="H8:I8"/>
    <mergeCell ref="E7:H7"/>
    <mergeCell ref="A7:C7"/>
    <mergeCell ref="A5:D5"/>
    <mergeCell ref="A6:D6"/>
    <mergeCell ref="E5:H5"/>
    <mergeCell ref="E6:I6"/>
  </mergeCells>
  <phoneticPr fontId="9" type="noConversion"/>
  <pageMargins left="0.56999999999999995" right="0.15748031496062992" top="0.31496062992125984" bottom="0.31496062992125984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2"/>
  <sheetViews>
    <sheetView topLeftCell="C1" zoomScale="120" zoomScaleNormal="120" workbookViewId="0">
      <selection activeCell="O245" sqref="O245"/>
    </sheetView>
  </sheetViews>
  <sheetFormatPr defaultRowHeight="15" x14ac:dyDescent="0.25"/>
  <cols>
    <col min="1" max="1" width="51.7109375" style="20" customWidth="1"/>
    <col min="2" max="2" width="9.28515625" style="20" customWidth="1"/>
    <col min="3" max="3" width="9.140625" style="20"/>
    <col min="4" max="4" width="9.42578125" style="20" customWidth="1"/>
    <col min="5" max="5" width="15.140625" customWidth="1"/>
    <col min="6" max="6" width="8" customWidth="1"/>
    <col min="7" max="7" width="10.5703125" style="20" customWidth="1"/>
    <col min="8" max="8" width="54.7109375" customWidth="1"/>
    <col min="10" max="10" width="6.5703125" customWidth="1"/>
    <col min="11" max="11" width="6.42578125" customWidth="1"/>
    <col min="12" max="12" width="12.5703125" customWidth="1"/>
    <col min="14" max="14" width="10" bestFit="1" customWidth="1"/>
  </cols>
  <sheetData>
    <row r="1" spans="1:15" x14ac:dyDescent="0.25">
      <c r="G1" s="19" t="s">
        <v>777</v>
      </c>
      <c r="H1" s="20"/>
      <c r="I1" s="20"/>
      <c r="J1" s="20"/>
      <c r="K1" s="20"/>
      <c r="O1" s="19" t="s">
        <v>778</v>
      </c>
    </row>
    <row r="2" spans="1:15" x14ac:dyDescent="0.25">
      <c r="G2" s="19" t="s">
        <v>465</v>
      </c>
      <c r="H2" s="20"/>
      <c r="I2" s="20"/>
      <c r="J2" s="20"/>
      <c r="K2" s="20"/>
      <c r="O2" s="19" t="s">
        <v>465</v>
      </c>
    </row>
    <row r="3" spans="1:15" x14ac:dyDescent="0.25">
      <c r="G3" s="19" t="str">
        <f>'пр.1,2'!D3</f>
        <v>от    12.2018  №проект</v>
      </c>
      <c r="H3" s="20"/>
      <c r="I3" s="20"/>
      <c r="J3" s="20"/>
      <c r="K3" s="20"/>
      <c r="O3" s="19" t="str">
        <f>G3</f>
        <v>от    12.2018  №проект</v>
      </c>
    </row>
    <row r="4" spans="1:15" x14ac:dyDescent="0.25">
      <c r="A4" s="27"/>
      <c r="B4" s="27"/>
      <c r="C4" s="27"/>
      <c r="D4" s="27"/>
      <c r="H4" s="27"/>
      <c r="I4" s="27"/>
      <c r="J4" s="27"/>
      <c r="K4" s="27"/>
      <c r="N4" s="20"/>
    </row>
    <row r="5" spans="1:15" x14ac:dyDescent="0.25">
      <c r="A5" s="396" t="s">
        <v>951</v>
      </c>
      <c r="B5" s="396"/>
      <c r="C5" s="396"/>
      <c r="D5" s="396"/>
      <c r="E5" s="396"/>
      <c r="F5" s="396"/>
      <c r="G5" s="396"/>
      <c r="H5" s="396" t="s">
        <v>951</v>
      </c>
      <c r="I5" s="396"/>
      <c r="J5" s="396"/>
      <c r="K5" s="396"/>
      <c r="L5" s="396"/>
      <c r="M5" s="396"/>
      <c r="N5" s="396"/>
    </row>
    <row r="6" spans="1:15" x14ac:dyDescent="0.25">
      <c r="A6" s="396" t="s">
        <v>952</v>
      </c>
      <c r="B6" s="396"/>
      <c r="C6" s="396"/>
      <c r="D6" s="396"/>
      <c r="E6" s="396"/>
      <c r="F6" s="396"/>
      <c r="G6" s="396"/>
      <c r="H6" s="396" t="s">
        <v>955</v>
      </c>
      <c r="I6" s="396"/>
      <c r="J6" s="396"/>
      <c r="K6" s="396"/>
      <c r="L6" s="396"/>
      <c r="M6" s="396"/>
      <c r="N6" s="396"/>
      <c r="O6" s="396"/>
    </row>
    <row r="7" spans="1:15" x14ac:dyDescent="0.25">
      <c r="A7" s="396" t="s">
        <v>953</v>
      </c>
      <c r="B7" s="396"/>
      <c r="C7" s="396"/>
      <c r="D7" s="396"/>
      <c r="E7" s="396"/>
      <c r="F7" s="396"/>
      <c r="G7" s="396"/>
      <c r="H7" s="396" t="s">
        <v>953</v>
      </c>
      <c r="I7" s="396"/>
      <c r="J7" s="396"/>
      <c r="K7" s="396"/>
      <c r="L7" s="396"/>
      <c r="M7" s="396"/>
      <c r="N7" s="396"/>
    </row>
    <row r="8" spans="1:15" x14ac:dyDescent="0.25">
      <c r="A8" s="396" t="s">
        <v>954</v>
      </c>
      <c r="B8" s="396"/>
      <c r="C8" s="396"/>
      <c r="D8" s="396"/>
      <c r="E8" s="396"/>
      <c r="F8" s="396"/>
      <c r="G8" s="396"/>
      <c r="H8" s="396" t="s">
        <v>954</v>
      </c>
      <c r="I8" s="396"/>
      <c r="J8" s="396"/>
      <c r="K8" s="396"/>
      <c r="L8" s="396"/>
      <c r="M8" s="396"/>
      <c r="N8" s="396"/>
      <c r="O8" s="396"/>
    </row>
    <row r="9" spans="1:15" ht="15.75" thickBot="1" x14ac:dyDescent="0.3">
      <c r="G9" s="22" t="s">
        <v>540</v>
      </c>
      <c r="H9" s="20"/>
      <c r="I9" s="20"/>
      <c r="J9" s="20"/>
      <c r="K9" s="20"/>
      <c r="N9" s="22" t="s">
        <v>540</v>
      </c>
    </row>
    <row r="10" spans="1:15" ht="15.75" thickBot="1" x14ac:dyDescent="0.3">
      <c r="A10" s="26" t="s">
        <v>541</v>
      </c>
      <c r="B10" s="44" t="s">
        <v>354</v>
      </c>
      <c r="C10" s="44" t="s">
        <v>542</v>
      </c>
      <c r="D10" s="44" t="s">
        <v>499</v>
      </c>
      <c r="E10" s="26" t="s">
        <v>353</v>
      </c>
      <c r="F10" s="26" t="s">
        <v>355</v>
      </c>
      <c r="G10" s="24" t="s">
        <v>468</v>
      </c>
      <c r="H10" s="26" t="s">
        <v>541</v>
      </c>
      <c r="I10" s="44" t="s">
        <v>354</v>
      </c>
      <c r="J10" s="44" t="s">
        <v>542</v>
      </c>
      <c r="K10" s="44" t="s">
        <v>499</v>
      </c>
      <c r="L10" s="26" t="s">
        <v>353</v>
      </c>
      <c r="M10" s="26" t="s">
        <v>355</v>
      </c>
      <c r="N10" s="415" t="s">
        <v>468</v>
      </c>
      <c r="O10" s="416"/>
    </row>
    <row r="11" spans="1:15" ht="15.75" thickBot="1" x14ac:dyDescent="0.3">
      <c r="A11" s="56"/>
      <c r="B11" s="17"/>
      <c r="C11" s="286"/>
      <c r="D11" s="286"/>
      <c r="E11" s="286"/>
      <c r="F11" s="286"/>
      <c r="G11" s="287"/>
      <c r="H11" s="56"/>
      <c r="I11" s="17"/>
      <c r="J11" s="17"/>
      <c r="K11" s="17"/>
      <c r="L11" s="17"/>
      <c r="M11" s="17"/>
      <c r="N11" s="136">
        <v>2020</v>
      </c>
      <c r="O11" s="136">
        <v>2021</v>
      </c>
    </row>
    <row r="12" spans="1:15" ht="15.75" thickBot="1" x14ac:dyDescent="0.3">
      <c r="A12" s="28" t="s">
        <v>545</v>
      </c>
      <c r="B12" s="41"/>
      <c r="C12" s="288"/>
      <c r="D12" s="288"/>
      <c r="E12" s="289"/>
      <c r="F12" s="289"/>
      <c r="G12" s="290">
        <f>G13+G168+G411+G439+G469+G514+G581+G613</f>
        <v>344879.29999999993</v>
      </c>
      <c r="H12" s="28" t="s">
        <v>545</v>
      </c>
      <c r="I12" s="288"/>
      <c r="J12" s="288"/>
      <c r="K12" s="288"/>
      <c r="L12" s="289"/>
      <c r="M12" s="289"/>
      <c r="N12" s="290">
        <f>N13+N168+N411+N439+N469+N514+N581+N613</f>
        <v>319292.60000000009</v>
      </c>
      <c r="O12" s="290">
        <f>O13+O168+O411+O439+O469+O514+O581+O613</f>
        <v>314340.30000000005</v>
      </c>
    </row>
    <row r="13" spans="1:15" ht="30" thickBot="1" x14ac:dyDescent="0.3">
      <c r="A13" s="97" t="s">
        <v>391</v>
      </c>
      <c r="B13" s="291">
        <v>901</v>
      </c>
      <c r="C13" s="291"/>
      <c r="D13" s="291"/>
      <c r="E13" s="111"/>
      <c r="F13" s="111"/>
      <c r="G13" s="292">
        <f>G14+G163</f>
        <v>191093.19999999998</v>
      </c>
      <c r="H13" s="97" t="s">
        <v>391</v>
      </c>
      <c r="I13" s="291">
        <v>901</v>
      </c>
      <c r="J13" s="291"/>
      <c r="K13" s="291"/>
      <c r="L13" s="111"/>
      <c r="M13" s="111"/>
      <c r="N13" s="292">
        <f>N14+N163</f>
        <v>181547.6</v>
      </c>
      <c r="O13" s="292">
        <f>O14+O163</f>
        <v>181547.6</v>
      </c>
    </row>
    <row r="14" spans="1:15" ht="15.75" thickBot="1" x14ac:dyDescent="0.3">
      <c r="A14" s="29" t="s">
        <v>552</v>
      </c>
      <c r="B14" s="286">
        <v>901</v>
      </c>
      <c r="C14" s="285" t="s">
        <v>535</v>
      </c>
      <c r="D14" s="285"/>
      <c r="E14" s="48"/>
      <c r="F14" s="48"/>
      <c r="G14" s="279">
        <f>G15+G53+G129+G92+G101</f>
        <v>189051.49999999997</v>
      </c>
      <c r="H14" s="29" t="s">
        <v>552</v>
      </c>
      <c r="I14" s="286">
        <v>901</v>
      </c>
      <c r="J14" s="285" t="s">
        <v>535</v>
      </c>
      <c r="K14" s="285"/>
      <c r="L14" s="48"/>
      <c r="M14" s="48"/>
      <c r="N14" s="279">
        <f>N15+N53+N129+N92+N101</f>
        <v>179505.9</v>
      </c>
      <c r="O14" s="279">
        <f>O15+O53+O129+O92+O101</f>
        <v>179505.9</v>
      </c>
    </row>
    <row r="15" spans="1:15" ht="15.75" thickBot="1" x14ac:dyDescent="0.3">
      <c r="A15" s="43" t="s">
        <v>517</v>
      </c>
      <c r="B15" s="286">
        <v>901</v>
      </c>
      <c r="C15" s="285" t="s">
        <v>535</v>
      </c>
      <c r="D15" s="285" t="s">
        <v>531</v>
      </c>
      <c r="E15" s="48"/>
      <c r="F15" s="48"/>
      <c r="G15" s="279">
        <f>G16</f>
        <v>58624.6</v>
      </c>
      <c r="H15" s="43" t="s">
        <v>517</v>
      </c>
      <c r="I15" s="286">
        <v>901</v>
      </c>
      <c r="J15" s="285" t="s">
        <v>535</v>
      </c>
      <c r="K15" s="285" t="s">
        <v>531</v>
      </c>
      <c r="L15" s="48"/>
      <c r="M15" s="48"/>
      <c r="N15" s="279">
        <f>N16</f>
        <v>51981.2</v>
      </c>
      <c r="O15" s="279">
        <f>O16</f>
        <v>51981.2</v>
      </c>
    </row>
    <row r="16" spans="1:15" ht="39" thickBot="1" x14ac:dyDescent="0.3">
      <c r="A16" s="99" t="s">
        <v>561</v>
      </c>
      <c r="B16" s="49">
        <v>901</v>
      </c>
      <c r="C16" s="50" t="s">
        <v>535</v>
      </c>
      <c r="D16" s="50" t="s">
        <v>531</v>
      </c>
      <c r="E16" s="34" t="s">
        <v>5</v>
      </c>
      <c r="F16" s="34"/>
      <c r="G16" s="279">
        <f>G17+G49</f>
        <v>58624.6</v>
      </c>
      <c r="H16" s="99" t="s">
        <v>561</v>
      </c>
      <c r="I16" s="49">
        <v>901</v>
      </c>
      <c r="J16" s="50" t="s">
        <v>535</v>
      </c>
      <c r="K16" s="50" t="s">
        <v>531</v>
      </c>
      <c r="L16" s="34" t="s">
        <v>5</v>
      </c>
      <c r="M16" s="34"/>
      <c r="N16" s="279">
        <f>N17+N49</f>
        <v>51981.2</v>
      </c>
      <c r="O16" s="279">
        <f>O17+O49</f>
        <v>51981.2</v>
      </c>
    </row>
    <row r="17" spans="1:15" ht="26.25" thickBot="1" x14ac:dyDescent="0.3">
      <c r="A17" s="71" t="s">
        <v>808</v>
      </c>
      <c r="B17" s="101">
        <v>901</v>
      </c>
      <c r="C17" s="102" t="s">
        <v>535</v>
      </c>
      <c r="D17" s="102" t="s">
        <v>531</v>
      </c>
      <c r="E17" s="82" t="s">
        <v>6</v>
      </c>
      <c r="F17" s="82"/>
      <c r="G17" s="293">
        <f>G18+G34+G38+G45</f>
        <v>58624.6</v>
      </c>
      <c r="H17" s="71" t="s">
        <v>808</v>
      </c>
      <c r="I17" s="101">
        <v>901</v>
      </c>
      <c r="J17" s="102" t="s">
        <v>535</v>
      </c>
      <c r="K17" s="102" t="s">
        <v>531</v>
      </c>
      <c r="L17" s="82" t="s">
        <v>6</v>
      </c>
      <c r="M17" s="82"/>
      <c r="N17" s="293">
        <f>N18+N34+N38+N45</f>
        <v>51981.2</v>
      </c>
      <c r="O17" s="293">
        <f>O18+O34+O38+O45</f>
        <v>51981.2</v>
      </c>
    </row>
    <row r="18" spans="1:15" ht="64.5" thickBot="1" x14ac:dyDescent="0.3">
      <c r="A18" s="99" t="s">
        <v>562</v>
      </c>
      <c r="B18" s="49">
        <v>901</v>
      </c>
      <c r="C18" s="50" t="s">
        <v>535</v>
      </c>
      <c r="D18" s="50" t="s">
        <v>531</v>
      </c>
      <c r="E18" s="34" t="s">
        <v>7</v>
      </c>
      <c r="F18" s="34"/>
      <c r="G18" s="279">
        <f>G19+G21+G25+G27+G29+G31</f>
        <v>56496.9</v>
      </c>
      <c r="H18" s="99" t="s">
        <v>562</v>
      </c>
      <c r="I18" s="49">
        <v>901</v>
      </c>
      <c r="J18" s="50" t="s">
        <v>535</v>
      </c>
      <c r="K18" s="50" t="s">
        <v>531</v>
      </c>
      <c r="L18" s="34" t="s">
        <v>7</v>
      </c>
      <c r="M18" s="34"/>
      <c r="N18" s="279">
        <f>N19+N21+N25+N27+N29+N31</f>
        <v>49853.5</v>
      </c>
      <c r="O18" s="279">
        <f>O19+O21+O25+O27+O29+O31</f>
        <v>49853.5</v>
      </c>
    </row>
    <row r="19" spans="1:15" ht="15.75" thickBot="1" x14ac:dyDescent="0.3">
      <c r="A19" s="104" t="s">
        <v>563</v>
      </c>
      <c r="B19" s="315">
        <v>901</v>
      </c>
      <c r="C19" s="294" t="s">
        <v>535</v>
      </c>
      <c r="D19" s="294" t="s">
        <v>531</v>
      </c>
      <c r="E19" s="35" t="s">
        <v>8</v>
      </c>
      <c r="F19" s="34"/>
      <c r="G19" s="280">
        <f>G20</f>
        <v>539</v>
      </c>
      <c r="H19" s="104" t="s">
        <v>563</v>
      </c>
      <c r="I19" s="315">
        <v>901</v>
      </c>
      <c r="J19" s="294" t="s">
        <v>535</v>
      </c>
      <c r="K19" s="294" t="s">
        <v>531</v>
      </c>
      <c r="L19" s="35" t="s">
        <v>8</v>
      </c>
      <c r="M19" s="34"/>
      <c r="N19" s="280">
        <f>N20</f>
        <v>439</v>
      </c>
      <c r="O19" s="280">
        <f>O20</f>
        <v>439</v>
      </c>
    </row>
    <row r="20" spans="1:15" ht="37.5" thickBot="1" x14ac:dyDescent="0.3">
      <c r="A20" s="6" t="s">
        <v>546</v>
      </c>
      <c r="B20" s="45">
        <v>901</v>
      </c>
      <c r="C20" s="35" t="s">
        <v>535</v>
      </c>
      <c r="D20" s="35" t="s">
        <v>531</v>
      </c>
      <c r="E20" s="35" t="s">
        <v>8</v>
      </c>
      <c r="F20" s="35">
        <v>100</v>
      </c>
      <c r="G20" s="280">
        <v>539</v>
      </c>
      <c r="H20" s="6" t="s">
        <v>546</v>
      </c>
      <c r="I20" s="45">
        <v>901</v>
      </c>
      <c r="J20" s="35" t="s">
        <v>535</v>
      </c>
      <c r="K20" s="35" t="s">
        <v>531</v>
      </c>
      <c r="L20" s="35" t="s">
        <v>8</v>
      </c>
      <c r="M20" s="35">
        <v>100</v>
      </c>
      <c r="N20" s="280">
        <f>539-100</f>
        <v>439</v>
      </c>
      <c r="O20" s="280">
        <f>539-100</f>
        <v>439</v>
      </c>
    </row>
    <row r="21" spans="1:15" ht="26.25" thickBot="1" x14ac:dyDescent="0.3">
      <c r="A21" s="62" t="s">
        <v>564</v>
      </c>
      <c r="B21" s="46">
        <v>901</v>
      </c>
      <c r="C21" s="107" t="s">
        <v>535</v>
      </c>
      <c r="D21" s="107" t="s">
        <v>531</v>
      </c>
      <c r="E21" s="35" t="s">
        <v>9</v>
      </c>
      <c r="F21" s="35"/>
      <c r="G21" s="280">
        <f>G23+G24+G22</f>
        <v>9108</v>
      </c>
      <c r="H21" s="62" t="s">
        <v>564</v>
      </c>
      <c r="I21" s="46">
        <v>901</v>
      </c>
      <c r="J21" s="107" t="s">
        <v>535</v>
      </c>
      <c r="K21" s="107" t="s">
        <v>531</v>
      </c>
      <c r="L21" s="35" t="s">
        <v>9</v>
      </c>
      <c r="M21" s="35"/>
      <c r="N21" s="280">
        <f>N23+N24+N22</f>
        <v>2892</v>
      </c>
      <c r="O21" s="280">
        <f>O23+O24+O22</f>
        <v>2892</v>
      </c>
    </row>
    <row r="22" spans="1:15" ht="37.5" thickBot="1" x14ac:dyDescent="0.3">
      <c r="A22" s="6" t="s">
        <v>546</v>
      </c>
      <c r="B22" s="45">
        <v>901</v>
      </c>
      <c r="C22" s="35" t="s">
        <v>535</v>
      </c>
      <c r="D22" s="35" t="s">
        <v>531</v>
      </c>
      <c r="E22" s="35" t="s">
        <v>9</v>
      </c>
      <c r="F22" s="35">
        <v>100</v>
      </c>
      <c r="G22" s="280"/>
      <c r="H22" s="6" t="s">
        <v>546</v>
      </c>
      <c r="I22" s="45">
        <v>901</v>
      </c>
      <c r="J22" s="35" t="s">
        <v>535</v>
      </c>
      <c r="K22" s="35" t="s">
        <v>531</v>
      </c>
      <c r="L22" s="35" t="s">
        <v>9</v>
      </c>
      <c r="M22" s="35">
        <v>100</v>
      </c>
      <c r="N22" s="280"/>
      <c r="O22" s="280"/>
    </row>
    <row r="23" spans="1:15" ht="15.75" thickBot="1" x14ac:dyDescent="0.3">
      <c r="A23" s="32" t="s">
        <v>547</v>
      </c>
      <c r="B23" s="45">
        <v>901</v>
      </c>
      <c r="C23" s="35" t="s">
        <v>535</v>
      </c>
      <c r="D23" s="35" t="s">
        <v>531</v>
      </c>
      <c r="E23" s="35" t="s">
        <v>10</v>
      </c>
      <c r="F23" s="35" t="s">
        <v>565</v>
      </c>
      <c r="G23" s="280">
        <f>3140.9+216+5500</f>
        <v>8856.9</v>
      </c>
      <c r="H23" s="32" t="s">
        <v>547</v>
      </c>
      <c r="I23" s="45">
        <v>901</v>
      </c>
      <c r="J23" s="35" t="s">
        <v>535</v>
      </c>
      <c r="K23" s="35" t="s">
        <v>531</v>
      </c>
      <c r="L23" s="35" t="s">
        <v>10</v>
      </c>
      <c r="M23" s="35" t="s">
        <v>565</v>
      </c>
      <c r="N23" s="280">
        <f>3140.9-500</f>
        <v>2640.9</v>
      </c>
      <c r="O23" s="280">
        <f>3140.9-500</f>
        <v>2640.9</v>
      </c>
    </row>
    <row r="24" spans="1:15" ht="15.75" thickBot="1" x14ac:dyDescent="0.3">
      <c r="A24" s="37" t="s">
        <v>548</v>
      </c>
      <c r="B24" s="45">
        <v>901</v>
      </c>
      <c r="C24" s="35" t="s">
        <v>535</v>
      </c>
      <c r="D24" s="35" t="s">
        <v>531</v>
      </c>
      <c r="E24" s="35" t="s">
        <v>10</v>
      </c>
      <c r="F24" s="35" t="s">
        <v>435</v>
      </c>
      <c r="G24" s="295">
        <v>251.1</v>
      </c>
      <c r="H24" s="37" t="s">
        <v>548</v>
      </c>
      <c r="I24" s="45">
        <v>901</v>
      </c>
      <c r="J24" s="35" t="s">
        <v>535</v>
      </c>
      <c r="K24" s="35" t="s">
        <v>531</v>
      </c>
      <c r="L24" s="35" t="s">
        <v>10</v>
      </c>
      <c r="M24" s="35" t="s">
        <v>435</v>
      </c>
      <c r="N24" s="295">
        <v>251.1</v>
      </c>
      <c r="O24" s="295">
        <v>251.1</v>
      </c>
    </row>
    <row r="25" spans="1:15" ht="26.25" thickBot="1" x14ac:dyDescent="0.3">
      <c r="A25" s="62" t="s">
        <v>0</v>
      </c>
      <c r="B25" s="46">
        <v>901</v>
      </c>
      <c r="C25" s="107" t="s">
        <v>535</v>
      </c>
      <c r="D25" s="107" t="s">
        <v>531</v>
      </c>
      <c r="E25" s="35" t="s">
        <v>11</v>
      </c>
      <c r="F25" s="35"/>
      <c r="G25" s="280">
        <f>G26</f>
        <v>0</v>
      </c>
      <c r="H25" s="62" t="s">
        <v>0</v>
      </c>
      <c r="I25" s="46">
        <v>901</v>
      </c>
      <c r="J25" s="107" t="s">
        <v>535</v>
      </c>
      <c r="K25" s="107" t="s">
        <v>531</v>
      </c>
      <c r="L25" s="35" t="s">
        <v>11</v>
      </c>
      <c r="M25" s="35"/>
      <c r="N25" s="280">
        <f>N26</f>
        <v>0</v>
      </c>
      <c r="O25" s="280">
        <f>O26</f>
        <v>0</v>
      </c>
    </row>
    <row r="26" spans="1:15" ht="15.75" thickBot="1" x14ac:dyDescent="0.3">
      <c r="A26" s="32" t="s">
        <v>547</v>
      </c>
      <c r="B26" s="45">
        <v>901</v>
      </c>
      <c r="C26" s="35" t="s">
        <v>535</v>
      </c>
      <c r="D26" s="35" t="s">
        <v>531</v>
      </c>
      <c r="E26" s="35" t="s">
        <v>11</v>
      </c>
      <c r="F26" s="35" t="s">
        <v>565</v>
      </c>
      <c r="G26" s="280">
        <v>0</v>
      </c>
      <c r="H26" s="32" t="s">
        <v>547</v>
      </c>
      <c r="I26" s="45">
        <v>901</v>
      </c>
      <c r="J26" s="35" t="s">
        <v>535</v>
      </c>
      <c r="K26" s="35" t="s">
        <v>531</v>
      </c>
      <c r="L26" s="35" t="s">
        <v>11</v>
      </c>
      <c r="M26" s="35" t="s">
        <v>565</v>
      </c>
      <c r="N26" s="280">
        <v>0</v>
      </c>
      <c r="O26" s="280">
        <v>0</v>
      </c>
    </row>
    <row r="27" spans="1:15" ht="39" thickBot="1" x14ac:dyDescent="0.3">
      <c r="A27" s="62" t="s">
        <v>1</v>
      </c>
      <c r="B27" s="46">
        <v>901</v>
      </c>
      <c r="C27" s="107" t="s">
        <v>535</v>
      </c>
      <c r="D27" s="107" t="s">
        <v>531</v>
      </c>
      <c r="E27" s="35" t="s">
        <v>12</v>
      </c>
      <c r="F27" s="35"/>
      <c r="G27" s="280">
        <f>G28</f>
        <v>73.5</v>
      </c>
      <c r="H27" s="62" t="s">
        <v>1</v>
      </c>
      <c r="I27" s="46">
        <v>901</v>
      </c>
      <c r="J27" s="107" t="s">
        <v>535</v>
      </c>
      <c r="K27" s="107" t="s">
        <v>531</v>
      </c>
      <c r="L27" s="35" t="s">
        <v>12</v>
      </c>
      <c r="M27" s="35"/>
      <c r="N27" s="280">
        <f>N28</f>
        <v>73.5</v>
      </c>
      <c r="O27" s="280">
        <f>O28</f>
        <v>73.5</v>
      </c>
    </row>
    <row r="28" spans="1:15" ht="15.75" thickBot="1" x14ac:dyDescent="0.3">
      <c r="A28" s="32" t="s">
        <v>547</v>
      </c>
      <c r="B28" s="45">
        <v>901</v>
      </c>
      <c r="C28" s="35" t="s">
        <v>535</v>
      </c>
      <c r="D28" s="35" t="s">
        <v>531</v>
      </c>
      <c r="E28" s="35" t="s">
        <v>12</v>
      </c>
      <c r="F28" s="35" t="s">
        <v>565</v>
      </c>
      <c r="G28" s="280">
        <v>73.5</v>
      </c>
      <c r="H28" s="32" t="s">
        <v>547</v>
      </c>
      <c r="I28" s="45">
        <v>901</v>
      </c>
      <c r="J28" s="35" t="s">
        <v>535</v>
      </c>
      <c r="K28" s="35" t="s">
        <v>531</v>
      </c>
      <c r="L28" s="35" t="s">
        <v>12</v>
      </c>
      <c r="M28" s="35" t="s">
        <v>565</v>
      </c>
      <c r="N28" s="280">
        <v>73.5</v>
      </c>
      <c r="O28" s="280">
        <v>73.5</v>
      </c>
    </row>
    <row r="29" spans="1:15" ht="26.25" thickBot="1" x14ac:dyDescent="0.3">
      <c r="A29" s="108" t="s">
        <v>2</v>
      </c>
      <c r="B29" s="46">
        <v>901</v>
      </c>
      <c r="C29" s="107" t="s">
        <v>535</v>
      </c>
      <c r="D29" s="107" t="s">
        <v>531</v>
      </c>
      <c r="E29" s="35" t="s">
        <v>13</v>
      </c>
      <c r="F29" s="34"/>
      <c r="G29" s="280">
        <f>G30</f>
        <v>4963.8999999999996</v>
      </c>
      <c r="H29" s="108" t="s">
        <v>2</v>
      </c>
      <c r="I29" s="46">
        <v>901</v>
      </c>
      <c r="J29" s="107" t="s">
        <v>535</v>
      </c>
      <c r="K29" s="107" t="s">
        <v>531</v>
      </c>
      <c r="L29" s="35" t="s">
        <v>13</v>
      </c>
      <c r="M29" s="34"/>
      <c r="N29" s="280">
        <f>N30</f>
        <v>4463.8999999999996</v>
      </c>
      <c r="O29" s="280">
        <f>O30</f>
        <v>4463.8999999999996</v>
      </c>
    </row>
    <row r="30" spans="1:15" ht="15.75" thickBot="1" x14ac:dyDescent="0.3">
      <c r="A30" s="32" t="s">
        <v>547</v>
      </c>
      <c r="B30" s="45">
        <v>901</v>
      </c>
      <c r="C30" s="35" t="s">
        <v>535</v>
      </c>
      <c r="D30" s="35" t="s">
        <v>531</v>
      </c>
      <c r="E30" s="35" t="s">
        <v>13</v>
      </c>
      <c r="F30" s="35" t="s">
        <v>565</v>
      </c>
      <c r="G30" s="280">
        <f>1343.9+3120+500</f>
        <v>4963.8999999999996</v>
      </c>
      <c r="H30" s="32" t="s">
        <v>547</v>
      </c>
      <c r="I30" s="45">
        <v>901</v>
      </c>
      <c r="J30" s="35" t="s">
        <v>535</v>
      </c>
      <c r="K30" s="35" t="s">
        <v>531</v>
      </c>
      <c r="L30" s="35" t="s">
        <v>13</v>
      </c>
      <c r="M30" s="35" t="s">
        <v>565</v>
      </c>
      <c r="N30" s="280">
        <f>1343.9+3120</f>
        <v>4463.8999999999996</v>
      </c>
      <c r="O30" s="280">
        <f>1343.9+3120</f>
        <v>4463.8999999999996</v>
      </c>
    </row>
    <row r="31" spans="1:15" ht="64.5" thickBot="1" x14ac:dyDescent="0.3">
      <c r="A31" s="62" t="s">
        <v>4</v>
      </c>
      <c r="B31" s="46">
        <v>901</v>
      </c>
      <c r="C31" s="107" t="s">
        <v>535</v>
      </c>
      <c r="D31" s="107" t="s">
        <v>531</v>
      </c>
      <c r="E31" s="35" t="s">
        <v>14</v>
      </c>
      <c r="F31" s="34"/>
      <c r="G31" s="280">
        <f>G32+G33</f>
        <v>41812.5</v>
      </c>
      <c r="H31" s="62" t="s">
        <v>4</v>
      </c>
      <c r="I31" s="46">
        <v>901</v>
      </c>
      <c r="J31" s="107" t="s">
        <v>535</v>
      </c>
      <c r="K31" s="107" t="s">
        <v>531</v>
      </c>
      <c r="L31" s="35" t="s">
        <v>14</v>
      </c>
      <c r="M31" s="34" t="s">
        <v>414</v>
      </c>
      <c r="N31" s="280">
        <f>N32+N33</f>
        <v>41985.1</v>
      </c>
      <c r="O31" s="280">
        <f>O32+O33</f>
        <v>41985.1</v>
      </c>
    </row>
    <row r="32" spans="1:15" ht="36.75" thickBot="1" x14ac:dyDescent="0.3">
      <c r="A32" s="32" t="s">
        <v>546</v>
      </c>
      <c r="B32" s="45">
        <v>901</v>
      </c>
      <c r="C32" s="35" t="s">
        <v>535</v>
      </c>
      <c r="D32" s="35" t="s">
        <v>531</v>
      </c>
      <c r="E32" s="35" t="s">
        <v>14</v>
      </c>
      <c r="F32" s="35">
        <v>100</v>
      </c>
      <c r="G32" s="280">
        <v>41704</v>
      </c>
      <c r="H32" s="32" t="s">
        <v>546</v>
      </c>
      <c r="I32" s="45">
        <v>901</v>
      </c>
      <c r="J32" s="35" t="s">
        <v>535</v>
      </c>
      <c r="K32" s="35" t="s">
        <v>531</v>
      </c>
      <c r="L32" s="35" t="s">
        <v>14</v>
      </c>
      <c r="M32" s="35">
        <v>100</v>
      </c>
      <c r="N32" s="280">
        <v>41876.6</v>
      </c>
      <c r="O32" s="280">
        <v>41876.6</v>
      </c>
    </row>
    <row r="33" spans="1:15" ht="15.75" thickBot="1" x14ac:dyDescent="0.3">
      <c r="A33" s="32" t="s">
        <v>547</v>
      </c>
      <c r="B33" s="45">
        <v>901</v>
      </c>
      <c r="C33" s="35" t="s">
        <v>535</v>
      </c>
      <c r="D33" s="35" t="s">
        <v>531</v>
      </c>
      <c r="E33" s="35" t="s">
        <v>14</v>
      </c>
      <c r="F33" s="35" t="s">
        <v>565</v>
      </c>
      <c r="G33" s="280">
        <v>108.5</v>
      </c>
      <c r="H33" s="32" t="s">
        <v>547</v>
      </c>
      <c r="I33" s="45">
        <v>901</v>
      </c>
      <c r="J33" s="35" t="s">
        <v>535</v>
      </c>
      <c r="K33" s="35" t="s">
        <v>531</v>
      </c>
      <c r="L33" s="35" t="s">
        <v>14</v>
      </c>
      <c r="M33" s="35" t="s">
        <v>565</v>
      </c>
      <c r="N33" s="280">
        <v>108.5</v>
      </c>
      <c r="O33" s="280">
        <v>108.5</v>
      </c>
    </row>
    <row r="34" spans="1:15" ht="39" thickBot="1" x14ac:dyDescent="0.3">
      <c r="A34" s="71" t="s">
        <v>800</v>
      </c>
      <c r="B34" s="101">
        <v>901</v>
      </c>
      <c r="C34" s="102" t="s">
        <v>535</v>
      </c>
      <c r="D34" s="102" t="s">
        <v>531</v>
      </c>
      <c r="E34" s="82" t="s">
        <v>35</v>
      </c>
      <c r="F34" s="114"/>
      <c r="G34" s="293">
        <f>G35</f>
        <v>1240.7</v>
      </c>
      <c r="H34" s="71" t="s">
        <v>800</v>
      </c>
      <c r="I34" s="101">
        <v>901</v>
      </c>
      <c r="J34" s="102" t="s">
        <v>535</v>
      </c>
      <c r="K34" s="102" t="s">
        <v>531</v>
      </c>
      <c r="L34" s="82" t="s">
        <v>35</v>
      </c>
      <c r="M34" s="114"/>
      <c r="N34" s="293">
        <f t="shared" ref="N34:O36" si="0">N35</f>
        <v>1240.7</v>
      </c>
      <c r="O34" s="293">
        <f t="shared" si="0"/>
        <v>1240.7</v>
      </c>
    </row>
    <row r="35" spans="1:15" ht="26.25" thickBot="1" x14ac:dyDescent="0.3">
      <c r="A35" s="51" t="s">
        <v>33</v>
      </c>
      <c r="B35" s="49">
        <v>901</v>
      </c>
      <c r="C35" s="50" t="s">
        <v>535</v>
      </c>
      <c r="D35" s="50" t="s">
        <v>531</v>
      </c>
      <c r="E35" s="34" t="s">
        <v>36</v>
      </c>
      <c r="F35" s="35"/>
      <c r="G35" s="279">
        <f>G36</f>
        <v>1240.7</v>
      </c>
      <c r="H35" s="51" t="s">
        <v>33</v>
      </c>
      <c r="I35" s="49">
        <v>901</v>
      </c>
      <c r="J35" s="50" t="s">
        <v>535</v>
      </c>
      <c r="K35" s="50" t="s">
        <v>531</v>
      </c>
      <c r="L35" s="34" t="s">
        <v>36</v>
      </c>
      <c r="M35" s="35"/>
      <c r="N35" s="279">
        <f t="shared" si="0"/>
        <v>1240.7</v>
      </c>
      <c r="O35" s="279">
        <f t="shared" si="0"/>
        <v>1240.7</v>
      </c>
    </row>
    <row r="36" spans="1:15" ht="26.25" thickBot="1" x14ac:dyDescent="0.3">
      <c r="A36" s="62" t="s">
        <v>34</v>
      </c>
      <c r="B36" s="46">
        <v>901</v>
      </c>
      <c r="C36" s="107" t="s">
        <v>535</v>
      </c>
      <c r="D36" s="107" t="s">
        <v>531</v>
      </c>
      <c r="E36" s="35" t="s">
        <v>37</v>
      </c>
      <c r="F36" s="35"/>
      <c r="G36" s="280">
        <f>G37</f>
        <v>1240.7</v>
      </c>
      <c r="H36" s="62" t="s">
        <v>34</v>
      </c>
      <c r="I36" s="46">
        <v>901</v>
      </c>
      <c r="J36" s="107" t="s">
        <v>535</v>
      </c>
      <c r="K36" s="107" t="s">
        <v>531</v>
      </c>
      <c r="L36" s="35" t="s">
        <v>37</v>
      </c>
      <c r="M36" s="35"/>
      <c r="N36" s="280">
        <f t="shared" si="0"/>
        <v>1240.7</v>
      </c>
      <c r="O36" s="280">
        <f t="shared" si="0"/>
        <v>1240.7</v>
      </c>
    </row>
    <row r="37" spans="1:15" ht="15.75" thickBot="1" x14ac:dyDescent="0.3">
      <c r="A37" s="32" t="s">
        <v>547</v>
      </c>
      <c r="B37" s="45">
        <v>901</v>
      </c>
      <c r="C37" s="35" t="s">
        <v>535</v>
      </c>
      <c r="D37" s="35" t="s">
        <v>531</v>
      </c>
      <c r="E37" s="35" t="s">
        <v>37</v>
      </c>
      <c r="F37" s="35" t="s">
        <v>565</v>
      </c>
      <c r="G37" s="280">
        <v>1240.7</v>
      </c>
      <c r="H37" s="32" t="s">
        <v>547</v>
      </c>
      <c r="I37" s="45">
        <v>901</v>
      </c>
      <c r="J37" s="35" t="s">
        <v>535</v>
      </c>
      <c r="K37" s="35" t="s">
        <v>531</v>
      </c>
      <c r="L37" s="35" t="s">
        <v>37</v>
      </c>
      <c r="M37" s="35" t="s">
        <v>565</v>
      </c>
      <c r="N37" s="280">
        <v>1240.7</v>
      </c>
      <c r="O37" s="280">
        <v>1240.7</v>
      </c>
    </row>
    <row r="38" spans="1:15" ht="39" thickBot="1" x14ac:dyDescent="0.3">
      <c r="A38" s="71" t="s">
        <v>805</v>
      </c>
      <c r="B38" s="101">
        <v>901</v>
      </c>
      <c r="C38" s="102" t="s">
        <v>535</v>
      </c>
      <c r="D38" s="102" t="s">
        <v>531</v>
      </c>
      <c r="E38" s="82" t="s">
        <v>64</v>
      </c>
      <c r="F38" s="82"/>
      <c r="G38" s="293">
        <f>G39</f>
        <v>887</v>
      </c>
      <c r="H38" s="100" t="s">
        <v>59</v>
      </c>
      <c r="I38" s="101">
        <v>901</v>
      </c>
      <c r="J38" s="102" t="s">
        <v>535</v>
      </c>
      <c r="K38" s="102" t="s">
        <v>531</v>
      </c>
      <c r="L38" s="82" t="s">
        <v>64</v>
      </c>
      <c r="M38" s="82"/>
      <c r="N38" s="293">
        <f>N39</f>
        <v>887</v>
      </c>
      <c r="O38" s="293">
        <f>O39</f>
        <v>887</v>
      </c>
    </row>
    <row r="39" spans="1:15" ht="26.25" thickBot="1" x14ac:dyDescent="0.3">
      <c r="A39" s="51" t="s">
        <v>60</v>
      </c>
      <c r="B39" s="49">
        <v>901</v>
      </c>
      <c r="C39" s="50" t="s">
        <v>535</v>
      </c>
      <c r="D39" s="50" t="s">
        <v>531</v>
      </c>
      <c r="E39" s="34" t="s">
        <v>65</v>
      </c>
      <c r="F39" s="35"/>
      <c r="G39" s="279">
        <f>G40+G43</f>
        <v>887</v>
      </c>
      <c r="H39" s="51" t="s">
        <v>60</v>
      </c>
      <c r="I39" s="49">
        <v>901</v>
      </c>
      <c r="J39" s="50" t="s">
        <v>535</v>
      </c>
      <c r="K39" s="50" t="s">
        <v>531</v>
      </c>
      <c r="L39" s="34" t="s">
        <v>65</v>
      </c>
      <c r="M39" s="35"/>
      <c r="N39" s="279">
        <f>N40+N43</f>
        <v>887</v>
      </c>
      <c r="O39" s="279">
        <f>O40+O43</f>
        <v>887</v>
      </c>
    </row>
    <row r="40" spans="1:15" ht="26.25" thickBot="1" x14ac:dyDescent="0.3">
      <c r="A40" s="62" t="s">
        <v>564</v>
      </c>
      <c r="B40" s="46">
        <v>901</v>
      </c>
      <c r="C40" s="107" t="s">
        <v>535</v>
      </c>
      <c r="D40" s="107" t="s">
        <v>531</v>
      </c>
      <c r="E40" s="35" t="s">
        <v>66</v>
      </c>
      <c r="F40" s="34"/>
      <c r="G40" s="280">
        <f>G42+G41</f>
        <v>434.2</v>
      </c>
      <c r="H40" s="62" t="s">
        <v>564</v>
      </c>
      <c r="I40" s="46">
        <v>901</v>
      </c>
      <c r="J40" s="107" t="s">
        <v>535</v>
      </c>
      <c r="K40" s="107" t="s">
        <v>531</v>
      </c>
      <c r="L40" s="35" t="s">
        <v>66</v>
      </c>
      <c r="M40" s="34"/>
      <c r="N40" s="280">
        <f>N42+N41</f>
        <v>434.2</v>
      </c>
      <c r="O40" s="280">
        <f>O42+O41</f>
        <v>434.2</v>
      </c>
    </row>
    <row r="41" spans="1:15" ht="36.75" thickBot="1" x14ac:dyDescent="0.3">
      <c r="A41" s="32" t="s">
        <v>546</v>
      </c>
      <c r="B41" s="45">
        <v>901</v>
      </c>
      <c r="C41" s="35" t="s">
        <v>535</v>
      </c>
      <c r="D41" s="35" t="s">
        <v>531</v>
      </c>
      <c r="E41" s="35" t="s">
        <v>66</v>
      </c>
      <c r="F41" s="35" t="s">
        <v>436</v>
      </c>
      <c r="G41" s="280">
        <v>38.5</v>
      </c>
      <c r="H41" s="32" t="s">
        <v>546</v>
      </c>
      <c r="I41" s="45">
        <v>901</v>
      </c>
      <c r="J41" s="35" t="s">
        <v>535</v>
      </c>
      <c r="K41" s="35" t="s">
        <v>531</v>
      </c>
      <c r="L41" s="35" t="s">
        <v>66</v>
      </c>
      <c r="M41" s="35" t="s">
        <v>436</v>
      </c>
      <c r="N41" s="280">
        <v>38.5</v>
      </c>
      <c r="O41" s="280">
        <v>38.5</v>
      </c>
    </row>
    <row r="42" spans="1:15" ht="15.75" thickBot="1" x14ac:dyDescent="0.3">
      <c r="A42" s="32" t="s">
        <v>547</v>
      </c>
      <c r="B42" s="45">
        <v>901</v>
      </c>
      <c r="C42" s="35" t="s">
        <v>535</v>
      </c>
      <c r="D42" s="35" t="s">
        <v>531</v>
      </c>
      <c r="E42" s="35" t="s">
        <v>66</v>
      </c>
      <c r="F42" s="35" t="s">
        <v>565</v>
      </c>
      <c r="G42" s="280">
        <v>395.7</v>
      </c>
      <c r="H42" s="32" t="s">
        <v>547</v>
      </c>
      <c r="I42" s="45">
        <v>901</v>
      </c>
      <c r="J42" s="35" t="s">
        <v>535</v>
      </c>
      <c r="K42" s="35" t="s">
        <v>531</v>
      </c>
      <c r="L42" s="35" t="s">
        <v>66</v>
      </c>
      <c r="M42" s="35" t="s">
        <v>565</v>
      </c>
      <c r="N42" s="280">
        <v>395.7</v>
      </c>
      <c r="O42" s="280">
        <v>395.7</v>
      </c>
    </row>
    <row r="43" spans="1:15" ht="26.25" thickBot="1" x14ac:dyDescent="0.3">
      <c r="A43" s="62" t="s">
        <v>2</v>
      </c>
      <c r="B43" s="46">
        <v>901</v>
      </c>
      <c r="C43" s="107" t="s">
        <v>535</v>
      </c>
      <c r="D43" s="107" t="s">
        <v>531</v>
      </c>
      <c r="E43" s="35" t="s">
        <v>67</v>
      </c>
      <c r="F43" s="35"/>
      <c r="G43" s="280">
        <f>G44</f>
        <v>452.8</v>
      </c>
      <c r="H43" s="62" t="s">
        <v>2</v>
      </c>
      <c r="I43" s="46">
        <v>901</v>
      </c>
      <c r="J43" s="107" t="s">
        <v>535</v>
      </c>
      <c r="K43" s="107" t="s">
        <v>531</v>
      </c>
      <c r="L43" s="35" t="s">
        <v>67</v>
      </c>
      <c r="M43" s="35"/>
      <c r="N43" s="280">
        <f>N44</f>
        <v>452.8</v>
      </c>
      <c r="O43" s="280">
        <f>O44</f>
        <v>452.8</v>
      </c>
    </row>
    <row r="44" spans="1:15" ht="15.75" thickBot="1" x14ac:dyDescent="0.3">
      <c r="A44" s="32" t="s">
        <v>547</v>
      </c>
      <c r="B44" s="45">
        <v>901</v>
      </c>
      <c r="C44" s="35" t="s">
        <v>535</v>
      </c>
      <c r="D44" s="35" t="s">
        <v>531</v>
      </c>
      <c r="E44" s="35" t="s">
        <v>67</v>
      </c>
      <c r="F44" s="35" t="s">
        <v>565</v>
      </c>
      <c r="G44" s="280">
        <v>452.8</v>
      </c>
      <c r="H44" s="32" t="s">
        <v>547</v>
      </c>
      <c r="I44" s="45">
        <v>901</v>
      </c>
      <c r="J44" s="35" t="s">
        <v>535</v>
      </c>
      <c r="K44" s="35" t="s">
        <v>531</v>
      </c>
      <c r="L44" s="35" t="s">
        <v>67</v>
      </c>
      <c r="M44" s="35" t="s">
        <v>565</v>
      </c>
      <c r="N44" s="280">
        <v>452.8</v>
      </c>
      <c r="O44" s="280">
        <v>452.8</v>
      </c>
    </row>
    <row r="45" spans="1:15" ht="39" thickBot="1" x14ac:dyDescent="0.3">
      <c r="A45" s="71" t="s">
        <v>806</v>
      </c>
      <c r="B45" s="101">
        <v>901</v>
      </c>
      <c r="C45" s="102" t="s">
        <v>535</v>
      </c>
      <c r="D45" s="102" t="s">
        <v>531</v>
      </c>
      <c r="E45" s="82" t="s">
        <v>68</v>
      </c>
      <c r="F45" s="82"/>
      <c r="G45" s="293">
        <f>G46</f>
        <v>0</v>
      </c>
      <c r="H45" s="71" t="s">
        <v>806</v>
      </c>
      <c r="I45" s="101">
        <v>901</v>
      </c>
      <c r="J45" s="102" t="s">
        <v>535</v>
      </c>
      <c r="K45" s="102" t="s">
        <v>531</v>
      </c>
      <c r="L45" s="82" t="s">
        <v>68</v>
      </c>
      <c r="M45" s="82"/>
      <c r="N45" s="293">
        <f>N46</f>
        <v>0</v>
      </c>
      <c r="O45" s="293">
        <f>O46</f>
        <v>0</v>
      </c>
    </row>
    <row r="46" spans="1:15" ht="26.25" thickBot="1" x14ac:dyDescent="0.3">
      <c r="A46" s="51" t="s">
        <v>61</v>
      </c>
      <c r="B46" s="49">
        <v>901</v>
      </c>
      <c r="C46" s="50" t="s">
        <v>535</v>
      </c>
      <c r="D46" s="50" t="s">
        <v>531</v>
      </c>
      <c r="E46" s="34" t="s">
        <v>69</v>
      </c>
      <c r="F46" s="34"/>
      <c r="G46" s="279">
        <f>G47</f>
        <v>0</v>
      </c>
      <c r="H46" s="51" t="s">
        <v>61</v>
      </c>
      <c r="I46" s="49">
        <v>901</v>
      </c>
      <c r="J46" s="50" t="s">
        <v>535</v>
      </c>
      <c r="K46" s="50" t="s">
        <v>531</v>
      </c>
      <c r="L46" s="34" t="s">
        <v>69</v>
      </c>
      <c r="M46" s="34"/>
      <c r="N46" s="279">
        <f>N47</f>
        <v>0</v>
      </c>
      <c r="O46" s="279">
        <f>O47</f>
        <v>0</v>
      </c>
    </row>
    <row r="47" spans="1:15" ht="51.75" thickBot="1" x14ac:dyDescent="0.3">
      <c r="A47" s="62" t="s">
        <v>62</v>
      </c>
      <c r="B47" s="46">
        <v>901</v>
      </c>
      <c r="C47" s="107" t="s">
        <v>535</v>
      </c>
      <c r="D47" s="107" t="s">
        <v>531</v>
      </c>
      <c r="E47" s="35" t="s">
        <v>70</v>
      </c>
      <c r="F47" s="35"/>
      <c r="G47" s="280">
        <v>0</v>
      </c>
      <c r="H47" s="62" t="s">
        <v>62</v>
      </c>
      <c r="I47" s="46">
        <v>901</v>
      </c>
      <c r="J47" s="107" t="s">
        <v>535</v>
      </c>
      <c r="K47" s="107" t="s">
        <v>531</v>
      </c>
      <c r="L47" s="35" t="s">
        <v>70</v>
      </c>
      <c r="M47" s="35"/>
      <c r="N47" s="280">
        <v>0</v>
      </c>
      <c r="O47" s="280">
        <v>0</v>
      </c>
    </row>
    <row r="48" spans="1:15" ht="15.75" thickBot="1" x14ac:dyDescent="0.3">
      <c r="A48" s="32" t="s">
        <v>547</v>
      </c>
      <c r="B48" s="45">
        <v>901</v>
      </c>
      <c r="C48" s="35" t="s">
        <v>531</v>
      </c>
      <c r="D48" s="35" t="s">
        <v>531</v>
      </c>
      <c r="E48" s="35" t="s">
        <v>70</v>
      </c>
      <c r="F48" s="35" t="s">
        <v>565</v>
      </c>
      <c r="G48" s="280">
        <v>0</v>
      </c>
      <c r="H48" s="32" t="s">
        <v>547</v>
      </c>
      <c r="I48" s="45">
        <v>901</v>
      </c>
      <c r="J48" s="35" t="s">
        <v>531</v>
      </c>
      <c r="K48" s="35" t="s">
        <v>531</v>
      </c>
      <c r="L48" s="35" t="s">
        <v>70</v>
      </c>
      <c r="M48" s="35" t="s">
        <v>565</v>
      </c>
      <c r="N48" s="280">
        <v>0</v>
      </c>
      <c r="O48" s="280">
        <v>0</v>
      </c>
    </row>
    <row r="49" spans="1:15" ht="52.5" thickBot="1" x14ac:dyDescent="0.3">
      <c r="A49" s="84" t="s">
        <v>807</v>
      </c>
      <c r="B49" s="316">
        <v>901</v>
      </c>
      <c r="C49" s="296" t="s">
        <v>535</v>
      </c>
      <c r="D49" s="296" t="s">
        <v>531</v>
      </c>
      <c r="E49" s="82" t="s">
        <v>71</v>
      </c>
      <c r="F49" s="114"/>
      <c r="G49" s="293">
        <f>G50</f>
        <v>0</v>
      </c>
      <c r="H49" s="84" t="s">
        <v>807</v>
      </c>
      <c r="I49" s="316">
        <v>901</v>
      </c>
      <c r="J49" s="296" t="s">
        <v>535</v>
      </c>
      <c r="K49" s="296" t="s">
        <v>531</v>
      </c>
      <c r="L49" s="82" t="s">
        <v>71</v>
      </c>
      <c r="M49" s="114"/>
      <c r="N49" s="293">
        <f t="shared" ref="N49:O51" si="1">N50</f>
        <v>0</v>
      </c>
      <c r="O49" s="293">
        <f t="shared" si="1"/>
        <v>0</v>
      </c>
    </row>
    <row r="50" spans="1:15" ht="26.25" thickBot="1" x14ac:dyDescent="0.3">
      <c r="A50" s="51" t="s">
        <v>63</v>
      </c>
      <c r="B50" s="49">
        <v>901</v>
      </c>
      <c r="C50" s="50" t="s">
        <v>535</v>
      </c>
      <c r="D50" s="50" t="s">
        <v>531</v>
      </c>
      <c r="E50" s="34" t="s">
        <v>72</v>
      </c>
      <c r="F50" s="34"/>
      <c r="G50" s="279">
        <f>G51</f>
        <v>0</v>
      </c>
      <c r="H50" s="51" t="s">
        <v>63</v>
      </c>
      <c r="I50" s="49">
        <v>901</v>
      </c>
      <c r="J50" s="50" t="s">
        <v>535</v>
      </c>
      <c r="K50" s="50" t="s">
        <v>531</v>
      </c>
      <c r="L50" s="34" t="s">
        <v>72</v>
      </c>
      <c r="M50" s="34"/>
      <c r="N50" s="279">
        <f t="shared" si="1"/>
        <v>0</v>
      </c>
      <c r="O50" s="279">
        <f t="shared" si="1"/>
        <v>0</v>
      </c>
    </row>
    <row r="51" spans="1:15" ht="26.25" thickBot="1" x14ac:dyDescent="0.3">
      <c r="A51" s="62" t="s">
        <v>2</v>
      </c>
      <c r="B51" s="46">
        <v>901</v>
      </c>
      <c r="C51" s="107" t="s">
        <v>535</v>
      </c>
      <c r="D51" s="107" t="s">
        <v>531</v>
      </c>
      <c r="E51" s="35" t="s">
        <v>73</v>
      </c>
      <c r="F51" s="34"/>
      <c r="G51" s="280">
        <f>G52</f>
        <v>0</v>
      </c>
      <c r="H51" s="62" t="s">
        <v>2</v>
      </c>
      <c r="I51" s="46">
        <v>901</v>
      </c>
      <c r="J51" s="107" t="s">
        <v>535</v>
      </c>
      <c r="K51" s="107" t="s">
        <v>531</v>
      </c>
      <c r="L51" s="35" t="s">
        <v>73</v>
      </c>
      <c r="M51" s="34"/>
      <c r="N51" s="280">
        <f t="shared" si="1"/>
        <v>0</v>
      </c>
      <c r="O51" s="280">
        <f t="shared" si="1"/>
        <v>0</v>
      </c>
    </row>
    <row r="52" spans="1:15" ht="15.75" thickBot="1" x14ac:dyDescent="0.3">
      <c r="A52" s="32" t="s">
        <v>547</v>
      </c>
      <c r="B52" s="45">
        <v>901</v>
      </c>
      <c r="C52" s="35" t="s">
        <v>535</v>
      </c>
      <c r="D52" s="35" t="s">
        <v>531</v>
      </c>
      <c r="E52" s="35" t="s">
        <v>73</v>
      </c>
      <c r="F52" s="35" t="s">
        <v>565</v>
      </c>
      <c r="G52" s="280">
        <v>0</v>
      </c>
      <c r="H52" s="32" t="s">
        <v>547</v>
      </c>
      <c r="I52" s="45">
        <v>901</v>
      </c>
      <c r="J52" s="35" t="s">
        <v>535</v>
      </c>
      <c r="K52" s="35" t="s">
        <v>531</v>
      </c>
      <c r="L52" s="35" t="s">
        <v>73</v>
      </c>
      <c r="M52" s="35" t="s">
        <v>565</v>
      </c>
      <c r="N52" s="280">
        <v>0</v>
      </c>
      <c r="O52" s="280">
        <v>0</v>
      </c>
    </row>
    <row r="53" spans="1:15" ht="15.75" thickBot="1" x14ac:dyDescent="0.3">
      <c r="A53" s="40" t="s">
        <v>357</v>
      </c>
      <c r="B53" s="49">
        <v>901</v>
      </c>
      <c r="C53" s="34" t="s">
        <v>535</v>
      </c>
      <c r="D53" s="34" t="s">
        <v>538</v>
      </c>
      <c r="E53" s="35"/>
      <c r="F53" s="35"/>
      <c r="G53" s="279">
        <f>G55+G73+G77+G83+G87</f>
        <v>99397.8</v>
      </c>
      <c r="H53" s="40" t="s">
        <v>357</v>
      </c>
      <c r="I53" s="49">
        <v>901</v>
      </c>
      <c r="J53" s="34" t="s">
        <v>535</v>
      </c>
      <c r="K53" s="34" t="s">
        <v>538</v>
      </c>
      <c r="L53" s="35"/>
      <c r="M53" s="35"/>
      <c r="N53" s="279">
        <f>N55+N73+N77+N83+N87</f>
        <v>98238.3</v>
      </c>
      <c r="O53" s="279">
        <f>O55+O73+O77+O83+O87</f>
        <v>98238.3</v>
      </c>
    </row>
    <row r="54" spans="1:15" ht="39" thickBot="1" x14ac:dyDescent="0.3">
      <c r="A54" s="71" t="s">
        <v>801</v>
      </c>
      <c r="B54" s="101">
        <v>901</v>
      </c>
      <c r="C54" s="102" t="s">
        <v>535</v>
      </c>
      <c r="D54" s="102" t="s">
        <v>538</v>
      </c>
      <c r="E54" s="82" t="s">
        <v>17</v>
      </c>
      <c r="F54" s="114"/>
      <c r="G54" s="293">
        <f>G55</f>
        <v>96513.5</v>
      </c>
      <c r="H54" s="71" t="s">
        <v>801</v>
      </c>
      <c r="I54" s="101">
        <v>901</v>
      </c>
      <c r="J54" s="102" t="s">
        <v>535</v>
      </c>
      <c r="K54" s="102" t="s">
        <v>538</v>
      </c>
      <c r="L54" s="82" t="s">
        <v>17</v>
      </c>
      <c r="M54" s="114"/>
      <c r="N54" s="293">
        <f>N55</f>
        <v>95354</v>
      </c>
      <c r="O54" s="293">
        <f>O55</f>
        <v>95354</v>
      </c>
    </row>
    <row r="55" spans="1:15" ht="51.75" thickBot="1" x14ac:dyDescent="0.3">
      <c r="A55" s="51" t="s">
        <v>15</v>
      </c>
      <c r="B55" s="49">
        <v>901</v>
      </c>
      <c r="C55" s="50" t="s">
        <v>535</v>
      </c>
      <c r="D55" s="50" t="s">
        <v>538</v>
      </c>
      <c r="E55" s="34" t="s">
        <v>19</v>
      </c>
      <c r="F55" s="34"/>
      <c r="G55" s="279">
        <f>G56+G59+G63+G66+G68+G70</f>
        <v>96513.5</v>
      </c>
      <c r="H55" s="51" t="s">
        <v>15</v>
      </c>
      <c r="I55" s="49">
        <v>901</v>
      </c>
      <c r="J55" s="50" t="s">
        <v>535</v>
      </c>
      <c r="K55" s="50" t="s">
        <v>538</v>
      </c>
      <c r="L55" s="34" t="s">
        <v>19</v>
      </c>
      <c r="M55" s="34"/>
      <c r="N55" s="279">
        <f>N56+N59+N63+N66+N68+N70</f>
        <v>95354</v>
      </c>
      <c r="O55" s="279">
        <f>O56+O59+O63+O66+O68+O70</f>
        <v>95354</v>
      </c>
    </row>
    <row r="56" spans="1:15" ht="15.75" thickBot="1" x14ac:dyDescent="0.3">
      <c r="A56" s="104" t="s">
        <v>563</v>
      </c>
      <c r="B56" s="315">
        <v>901</v>
      </c>
      <c r="C56" s="294" t="s">
        <v>535</v>
      </c>
      <c r="D56" s="294" t="s">
        <v>538</v>
      </c>
      <c r="E56" s="35" t="s">
        <v>18</v>
      </c>
      <c r="F56" s="34"/>
      <c r="G56" s="280">
        <f>G57+G58</f>
        <v>3031.6</v>
      </c>
      <c r="H56" s="104" t="s">
        <v>563</v>
      </c>
      <c r="I56" s="315">
        <v>901</v>
      </c>
      <c r="J56" s="294" t="s">
        <v>535</v>
      </c>
      <c r="K56" s="294" t="s">
        <v>538</v>
      </c>
      <c r="L56" s="35" t="s">
        <v>18</v>
      </c>
      <c r="M56" s="34"/>
      <c r="N56" s="280">
        <f>N57+N58</f>
        <v>2231.6</v>
      </c>
      <c r="O56" s="280">
        <f>O57+O58</f>
        <v>2231.6</v>
      </c>
    </row>
    <row r="57" spans="1:15" ht="37.5" thickBot="1" x14ac:dyDescent="0.3">
      <c r="A57" s="6" t="s">
        <v>546</v>
      </c>
      <c r="B57" s="45">
        <v>901</v>
      </c>
      <c r="C57" s="35" t="s">
        <v>535</v>
      </c>
      <c r="D57" s="35" t="s">
        <v>538</v>
      </c>
      <c r="E57" s="35" t="s">
        <v>18</v>
      </c>
      <c r="F57" s="35" t="s">
        <v>436</v>
      </c>
      <c r="G57" s="280">
        <f>2531.6+500</f>
        <v>3031.6</v>
      </c>
      <c r="H57" s="6" t="s">
        <v>546</v>
      </c>
      <c r="I57" s="45">
        <v>901</v>
      </c>
      <c r="J57" s="35" t="s">
        <v>535</v>
      </c>
      <c r="K57" s="35" t="s">
        <v>538</v>
      </c>
      <c r="L57" s="35" t="s">
        <v>18</v>
      </c>
      <c r="M57" s="35" t="s">
        <v>436</v>
      </c>
      <c r="N57" s="280">
        <f>2531.6-300</f>
        <v>2231.6</v>
      </c>
      <c r="O57" s="280">
        <f>2531.6-300</f>
        <v>2231.6</v>
      </c>
    </row>
    <row r="58" spans="1:15" ht="15.75" thickBot="1" x14ac:dyDescent="0.3">
      <c r="A58" s="32" t="s">
        <v>547</v>
      </c>
      <c r="B58" s="45">
        <v>901</v>
      </c>
      <c r="C58" s="35" t="s">
        <v>535</v>
      </c>
      <c r="D58" s="35" t="s">
        <v>538</v>
      </c>
      <c r="E58" s="35" t="s">
        <v>18</v>
      </c>
      <c r="F58" s="35" t="s">
        <v>565</v>
      </c>
      <c r="G58" s="280"/>
      <c r="H58" s="32" t="s">
        <v>547</v>
      </c>
      <c r="I58" s="45">
        <v>901</v>
      </c>
      <c r="J58" s="35" t="s">
        <v>535</v>
      </c>
      <c r="K58" s="35" t="s">
        <v>538</v>
      </c>
      <c r="L58" s="35" t="s">
        <v>18</v>
      </c>
      <c r="M58" s="35" t="s">
        <v>565</v>
      </c>
      <c r="N58" s="280"/>
      <c r="O58" s="280"/>
    </row>
    <row r="59" spans="1:15" ht="26.25" thickBot="1" x14ac:dyDescent="0.3">
      <c r="A59" s="62" t="s">
        <v>564</v>
      </c>
      <c r="B59" s="46">
        <v>901</v>
      </c>
      <c r="C59" s="107" t="s">
        <v>535</v>
      </c>
      <c r="D59" s="107" t="s">
        <v>538</v>
      </c>
      <c r="E59" s="35" t="s">
        <v>20</v>
      </c>
      <c r="F59" s="35"/>
      <c r="G59" s="280">
        <f>G61+G62+G60</f>
        <v>3984.6</v>
      </c>
      <c r="H59" s="62" t="s">
        <v>564</v>
      </c>
      <c r="I59" s="46">
        <v>901</v>
      </c>
      <c r="J59" s="107" t="s">
        <v>535</v>
      </c>
      <c r="K59" s="107" t="s">
        <v>538</v>
      </c>
      <c r="L59" s="35" t="s">
        <v>20</v>
      </c>
      <c r="M59" s="35"/>
      <c r="N59" s="280">
        <f>N61+N62+N60</f>
        <v>3484.6</v>
      </c>
      <c r="O59" s="280">
        <f>O61+O62+O60</f>
        <v>3484.6</v>
      </c>
    </row>
    <row r="60" spans="1:15" ht="37.5" thickBot="1" x14ac:dyDescent="0.3">
      <c r="A60" s="6" t="s">
        <v>546</v>
      </c>
      <c r="B60" s="45">
        <v>901</v>
      </c>
      <c r="C60" s="35" t="s">
        <v>535</v>
      </c>
      <c r="D60" s="35" t="s">
        <v>538</v>
      </c>
      <c r="E60" s="35" t="s">
        <v>20</v>
      </c>
      <c r="F60" s="35" t="s">
        <v>436</v>
      </c>
      <c r="G60" s="280"/>
      <c r="H60" s="6" t="s">
        <v>546</v>
      </c>
      <c r="I60" s="45">
        <v>901</v>
      </c>
      <c r="J60" s="35" t="s">
        <v>535</v>
      </c>
      <c r="K60" s="35" t="s">
        <v>538</v>
      </c>
      <c r="L60" s="35" t="s">
        <v>20</v>
      </c>
      <c r="M60" s="35" t="s">
        <v>436</v>
      </c>
      <c r="N60" s="280"/>
      <c r="O60" s="280"/>
    </row>
    <row r="61" spans="1:15" ht="15.75" thickBot="1" x14ac:dyDescent="0.3">
      <c r="A61" s="32" t="s">
        <v>547</v>
      </c>
      <c r="B61" s="45">
        <v>901</v>
      </c>
      <c r="C61" s="35" t="s">
        <v>535</v>
      </c>
      <c r="D61" s="35" t="s">
        <v>538</v>
      </c>
      <c r="E61" s="35" t="s">
        <v>20</v>
      </c>
      <c r="F61" s="35" t="s">
        <v>565</v>
      </c>
      <c r="G61" s="280">
        <v>3678.2</v>
      </c>
      <c r="H61" s="32" t="s">
        <v>547</v>
      </c>
      <c r="I61" s="45">
        <v>901</v>
      </c>
      <c r="J61" s="35" t="s">
        <v>535</v>
      </c>
      <c r="K61" s="35" t="s">
        <v>538</v>
      </c>
      <c r="L61" s="35" t="s">
        <v>20</v>
      </c>
      <c r="M61" s="35" t="s">
        <v>565</v>
      </c>
      <c r="N61" s="280">
        <f>3678.2-500</f>
        <v>3178.2</v>
      </c>
      <c r="O61" s="280">
        <f>3678.2-500</f>
        <v>3178.2</v>
      </c>
    </row>
    <row r="62" spans="1:15" ht="15.75" thickBot="1" x14ac:dyDescent="0.3">
      <c r="A62" s="37" t="s">
        <v>548</v>
      </c>
      <c r="B62" s="45">
        <v>901</v>
      </c>
      <c r="C62" s="35" t="s">
        <v>535</v>
      </c>
      <c r="D62" s="35" t="s">
        <v>538</v>
      </c>
      <c r="E62" s="35" t="s">
        <v>20</v>
      </c>
      <c r="F62" s="35" t="s">
        <v>435</v>
      </c>
      <c r="G62" s="280">
        <v>306.39999999999998</v>
      </c>
      <c r="H62" s="37" t="s">
        <v>548</v>
      </c>
      <c r="I62" s="45">
        <v>901</v>
      </c>
      <c r="J62" s="35" t="s">
        <v>535</v>
      </c>
      <c r="K62" s="35" t="s">
        <v>538</v>
      </c>
      <c r="L62" s="35" t="s">
        <v>20</v>
      </c>
      <c r="M62" s="35" t="s">
        <v>435</v>
      </c>
      <c r="N62" s="280">
        <v>306.39999999999998</v>
      </c>
      <c r="O62" s="280">
        <v>306.39999999999998</v>
      </c>
    </row>
    <row r="63" spans="1:15" ht="26.25" thickBot="1" x14ac:dyDescent="0.3">
      <c r="A63" s="62" t="s">
        <v>0</v>
      </c>
      <c r="B63" s="46">
        <v>901</v>
      </c>
      <c r="C63" s="107" t="s">
        <v>535</v>
      </c>
      <c r="D63" s="107" t="s">
        <v>538</v>
      </c>
      <c r="E63" s="35" t="s">
        <v>21</v>
      </c>
      <c r="F63" s="34"/>
      <c r="G63" s="280">
        <f>G65+G64</f>
        <v>0</v>
      </c>
      <c r="H63" s="62" t="s">
        <v>0</v>
      </c>
      <c r="I63" s="46">
        <v>901</v>
      </c>
      <c r="J63" s="107" t="s">
        <v>535</v>
      </c>
      <c r="K63" s="107" t="s">
        <v>538</v>
      </c>
      <c r="L63" s="35" t="s">
        <v>21</v>
      </c>
      <c r="M63" s="34"/>
      <c r="N63" s="280">
        <f>N65+N64</f>
        <v>0</v>
      </c>
      <c r="O63" s="280">
        <f>O65+O64</f>
        <v>0</v>
      </c>
    </row>
    <row r="64" spans="1:15" ht="37.5" thickBot="1" x14ac:dyDescent="0.3">
      <c r="A64" s="6" t="s">
        <v>546</v>
      </c>
      <c r="B64" s="45">
        <v>901</v>
      </c>
      <c r="C64" s="35" t="s">
        <v>535</v>
      </c>
      <c r="D64" s="35" t="s">
        <v>538</v>
      </c>
      <c r="E64" s="35" t="s">
        <v>21</v>
      </c>
      <c r="F64" s="35" t="s">
        <v>436</v>
      </c>
      <c r="G64" s="280">
        <v>0</v>
      </c>
      <c r="H64" s="6" t="s">
        <v>546</v>
      </c>
      <c r="I64" s="45">
        <v>901</v>
      </c>
      <c r="J64" s="35" t="s">
        <v>535</v>
      </c>
      <c r="K64" s="35" t="s">
        <v>538</v>
      </c>
      <c r="L64" s="35" t="s">
        <v>21</v>
      </c>
      <c r="M64" s="35" t="s">
        <v>436</v>
      </c>
      <c r="N64" s="280">
        <v>0</v>
      </c>
      <c r="O64" s="280">
        <v>0</v>
      </c>
    </row>
    <row r="65" spans="1:15" ht="15.75" thickBot="1" x14ac:dyDescent="0.3">
      <c r="A65" s="32" t="s">
        <v>547</v>
      </c>
      <c r="B65" s="45">
        <v>901</v>
      </c>
      <c r="C65" s="35" t="s">
        <v>535</v>
      </c>
      <c r="D65" s="35" t="s">
        <v>538</v>
      </c>
      <c r="E65" s="35" t="s">
        <v>21</v>
      </c>
      <c r="F65" s="35" t="s">
        <v>565</v>
      </c>
      <c r="G65" s="280">
        <v>0</v>
      </c>
      <c r="H65" s="32" t="s">
        <v>547</v>
      </c>
      <c r="I65" s="45">
        <v>901</v>
      </c>
      <c r="J65" s="35" t="s">
        <v>535</v>
      </c>
      <c r="K65" s="35" t="s">
        <v>538</v>
      </c>
      <c r="L65" s="35" t="s">
        <v>21</v>
      </c>
      <c r="M65" s="35" t="s">
        <v>565</v>
      </c>
      <c r="N65" s="280">
        <v>0</v>
      </c>
      <c r="O65" s="280">
        <v>0</v>
      </c>
    </row>
    <row r="66" spans="1:15" ht="39" thickBot="1" x14ac:dyDescent="0.3">
      <c r="A66" s="62" t="s">
        <v>1</v>
      </c>
      <c r="B66" s="46">
        <v>901</v>
      </c>
      <c r="C66" s="107" t="s">
        <v>535</v>
      </c>
      <c r="D66" s="107" t="s">
        <v>538</v>
      </c>
      <c r="E66" s="35" t="s">
        <v>22</v>
      </c>
      <c r="F66" s="34"/>
      <c r="G66" s="280">
        <f>G67</f>
        <v>0</v>
      </c>
      <c r="H66" s="62" t="s">
        <v>1</v>
      </c>
      <c r="I66" s="46">
        <v>901</v>
      </c>
      <c r="J66" s="107" t="s">
        <v>535</v>
      </c>
      <c r="K66" s="107" t="s">
        <v>538</v>
      </c>
      <c r="L66" s="35" t="s">
        <v>22</v>
      </c>
      <c r="M66" s="34"/>
      <c r="N66" s="280">
        <f>N67</f>
        <v>0</v>
      </c>
      <c r="O66" s="280">
        <f>O67</f>
        <v>0</v>
      </c>
    </row>
    <row r="67" spans="1:15" ht="15.75" thickBot="1" x14ac:dyDescent="0.3">
      <c r="A67" s="32" t="s">
        <v>547</v>
      </c>
      <c r="B67" s="45">
        <v>901</v>
      </c>
      <c r="C67" s="35" t="s">
        <v>535</v>
      </c>
      <c r="D67" s="35" t="s">
        <v>538</v>
      </c>
      <c r="E67" s="35" t="s">
        <v>22</v>
      </c>
      <c r="F67" s="35" t="s">
        <v>565</v>
      </c>
      <c r="G67" s="280">
        <v>0</v>
      </c>
      <c r="H67" s="32" t="s">
        <v>547</v>
      </c>
      <c r="I67" s="45">
        <v>901</v>
      </c>
      <c r="J67" s="35" t="s">
        <v>535</v>
      </c>
      <c r="K67" s="35" t="s">
        <v>538</v>
      </c>
      <c r="L67" s="35" t="s">
        <v>22</v>
      </c>
      <c r="M67" s="35" t="s">
        <v>565</v>
      </c>
      <c r="N67" s="280">
        <v>0</v>
      </c>
      <c r="O67" s="280">
        <v>0</v>
      </c>
    </row>
    <row r="68" spans="1:15" ht="26.25" thickBot="1" x14ac:dyDescent="0.3">
      <c r="A68" s="108" t="s">
        <v>2</v>
      </c>
      <c r="B68" s="46">
        <v>901</v>
      </c>
      <c r="C68" s="107" t="s">
        <v>535</v>
      </c>
      <c r="D68" s="107" t="s">
        <v>538</v>
      </c>
      <c r="E68" s="35" t="s">
        <v>23</v>
      </c>
      <c r="F68" s="35"/>
      <c r="G68" s="297">
        <f>G69</f>
        <v>1836.3</v>
      </c>
      <c r="H68" s="108" t="s">
        <v>2</v>
      </c>
      <c r="I68" s="46">
        <v>901</v>
      </c>
      <c r="J68" s="107" t="s">
        <v>535</v>
      </c>
      <c r="K68" s="107" t="s">
        <v>538</v>
      </c>
      <c r="L68" s="35" t="s">
        <v>23</v>
      </c>
      <c r="M68" s="35"/>
      <c r="N68" s="297">
        <f>N69</f>
        <v>1620</v>
      </c>
      <c r="O68" s="297">
        <f>O69</f>
        <v>1620</v>
      </c>
    </row>
    <row r="69" spans="1:15" ht="15.75" thickBot="1" x14ac:dyDescent="0.3">
      <c r="A69" s="32" t="s">
        <v>547</v>
      </c>
      <c r="B69" s="45">
        <v>901</v>
      </c>
      <c r="C69" s="35" t="s">
        <v>535</v>
      </c>
      <c r="D69" s="35" t="s">
        <v>538</v>
      </c>
      <c r="E69" s="35" t="s">
        <v>23</v>
      </c>
      <c r="F69" s="35" t="s">
        <v>565</v>
      </c>
      <c r="G69" s="280">
        <f>465+1155+216.3</f>
        <v>1836.3</v>
      </c>
      <c r="H69" s="32" t="s">
        <v>547</v>
      </c>
      <c r="I69" s="45">
        <v>901</v>
      </c>
      <c r="J69" s="35" t="s">
        <v>535</v>
      </c>
      <c r="K69" s="35" t="s">
        <v>538</v>
      </c>
      <c r="L69" s="35" t="s">
        <v>23</v>
      </c>
      <c r="M69" s="35" t="s">
        <v>565</v>
      </c>
      <c r="N69" s="280">
        <v>1620</v>
      </c>
      <c r="O69" s="280">
        <v>1620</v>
      </c>
    </row>
    <row r="70" spans="1:15" ht="102.75" thickBot="1" x14ac:dyDescent="0.3">
      <c r="A70" s="62" t="s">
        <v>16</v>
      </c>
      <c r="B70" s="46">
        <v>901</v>
      </c>
      <c r="C70" s="107" t="s">
        <v>535</v>
      </c>
      <c r="D70" s="107" t="s">
        <v>538</v>
      </c>
      <c r="E70" s="35" t="s">
        <v>24</v>
      </c>
      <c r="F70" s="35"/>
      <c r="G70" s="280">
        <f>G71+G72</f>
        <v>87661</v>
      </c>
      <c r="H70" s="62" t="s">
        <v>16</v>
      </c>
      <c r="I70" s="46">
        <v>901</v>
      </c>
      <c r="J70" s="107" t="s">
        <v>535</v>
      </c>
      <c r="K70" s="107" t="s">
        <v>538</v>
      </c>
      <c r="L70" s="35" t="s">
        <v>24</v>
      </c>
      <c r="M70" s="35"/>
      <c r="N70" s="280">
        <f>N71+N72</f>
        <v>88017.8</v>
      </c>
      <c r="O70" s="280">
        <f>O71+O72</f>
        <v>88017.8</v>
      </c>
    </row>
    <row r="71" spans="1:15" ht="36.75" thickBot="1" x14ac:dyDescent="0.3">
      <c r="A71" s="32" t="s">
        <v>546</v>
      </c>
      <c r="B71" s="45">
        <v>901</v>
      </c>
      <c r="C71" s="35" t="s">
        <v>535</v>
      </c>
      <c r="D71" s="35" t="s">
        <v>538</v>
      </c>
      <c r="E71" s="35" t="s">
        <v>24</v>
      </c>
      <c r="F71" s="35" t="s">
        <v>436</v>
      </c>
      <c r="G71" s="280">
        <v>86649.1</v>
      </c>
      <c r="H71" s="32" t="s">
        <v>546</v>
      </c>
      <c r="I71" s="45">
        <v>901</v>
      </c>
      <c r="J71" s="35" t="s">
        <v>535</v>
      </c>
      <c r="K71" s="35" t="s">
        <v>538</v>
      </c>
      <c r="L71" s="35" t="s">
        <v>24</v>
      </c>
      <c r="M71" s="35" t="s">
        <v>436</v>
      </c>
      <c r="N71" s="280">
        <v>86992.1</v>
      </c>
      <c r="O71" s="280">
        <v>86992.1</v>
      </c>
    </row>
    <row r="72" spans="1:15" ht="15.75" thickBot="1" x14ac:dyDescent="0.3">
      <c r="A72" s="32" t="s">
        <v>547</v>
      </c>
      <c r="B72" s="45">
        <v>901</v>
      </c>
      <c r="C72" s="35" t="s">
        <v>535</v>
      </c>
      <c r="D72" s="35" t="s">
        <v>538</v>
      </c>
      <c r="E72" s="35" t="s">
        <v>24</v>
      </c>
      <c r="F72" s="35" t="s">
        <v>565</v>
      </c>
      <c r="G72" s="280">
        <v>1011.9</v>
      </c>
      <c r="H72" s="32" t="s">
        <v>547</v>
      </c>
      <c r="I72" s="45">
        <v>901</v>
      </c>
      <c r="J72" s="35" t="s">
        <v>535</v>
      </c>
      <c r="K72" s="35" t="s">
        <v>538</v>
      </c>
      <c r="L72" s="35" t="s">
        <v>24</v>
      </c>
      <c r="M72" s="35" t="s">
        <v>565</v>
      </c>
      <c r="N72" s="280">
        <v>1025.7</v>
      </c>
      <c r="O72" s="280">
        <v>1025.7</v>
      </c>
    </row>
    <row r="73" spans="1:15" ht="39" thickBot="1" x14ac:dyDescent="0.3">
      <c r="A73" s="71" t="s">
        <v>800</v>
      </c>
      <c r="B73" s="101">
        <v>901</v>
      </c>
      <c r="C73" s="102" t="s">
        <v>535</v>
      </c>
      <c r="D73" s="102" t="s">
        <v>538</v>
      </c>
      <c r="E73" s="82" t="s">
        <v>35</v>
      </c>
      <c r="F73" s="82"/>
      <c r="G73" s="293">
        <f>G74</f>
        <v>887.1</v>
      </c>
      <c r="H73" s="71" t="s">
        <v>800</v>
      </c>
      <c r="I73" s="101">
        <v>901</v>
      </c>
      <c r="J73" s="102" t="s">
        <v>535</v>
      </c>
      <c r="K73" s="102" t="s">
        <v>538</v>
      </c>
      <c r="L73" s="82" t="s">
        <v>35</v>
      </c>
      <c r="M73" s="82"/>
      <c r="N73" s="293">
        <f t="shared" ref="N73:O75" si="2">N74</f>
        <v>887.1</v>
      </c>
      <c r="O73" s="293">
        <f t="shared" si="2"/>
        <v>887.1</v>
      </c>
    </row>
    <row r="74" spans="1:15" ht="26.25" thickBot="1" x14ac:dyDescent="0.3">
      <c r="A74" s="51" t="s">
        <v>33</v>
      </c>
      <c r="B74" s="49">
        <v>901</v>
      </c>
      <c r="C74" s="50" t="s">
        <v>535</v>
      </c>
      <c r="D74" s="50" t="s">
        <v>538</v>
      </c>
      <c r="E74" s="34" t="s">
        <v>36</v>
      </c>
      <c r="F74" s="34"/>
      <c r="G74" s="279">
        <f>G75</f>
        <v>887.1</v>
      </c>
      <c r="H74" s="51" t="s">
        <v>33</v>
      </c>
      <c r="I74" s="49">
        <v>901</v>
      </c>
      <c r="J74" s="50" t="s">
        <v>535</v>
      </c>
      <c r="K74" s="50" t="s">
        <v>538</v>
      </c>
      <c r="L74" s="34" t="s">
        <v>36</v>
      </c>
      <c r="M74" s="34"/>
      <c r="N74" s="279">
        <f t="shared" si="2"/>
        <v>887.1</v>
      </c>
      <c r="O74" s="279">
        <f t="shared" si="2"/>
        <v>887.1</v>
      </c>
    </row>
    <row r="75" spans="1:15" ht="26.25" thickBot="1" x14ac:dyDescent="0.3">
      <c r="A75" s="62" t="s">
        <v>34</v>
      </c>
      <c r="B75" s="46">
        <v>901</v>
      </c>
      <c r="C75" s="107" t="s">
        <v>535</v>
      </c>
      <c r="D75" s="107" t="s">
        <v>538</v>
      </c>
      <c r="E75" s="35" t="s">
        <v>37</v>
      </c>
      <c r="F75" s="35"/>
      <c r="G75" s="280">
        <f>G76</f>
        <v>887.1</v>
      </c>
      <c r="H75" s="62" t="s">
        <v>34</v>
      </c>
      <c r="I75" s="46">
        <v>901</v>
      </c>
      <c r="J75" s="107" t="s">
        <v>535</v>
      </c>
      <c r="K75" s="107" t="s">
        <v>538</v>
      </c>
      <c r="L75" s="35" t="s">
        <v>37</v>
      </c>
      <c r="M75" s="35"/>
      <c r="N75" s="280">
        <f t="shared" si="2"/>
        <v>887.1</v>
      </c>
      <c r="O75" s="280">
        <f t="shared" si="2"/>
        <v>887.1</v>
      </c>
    </row>
    <row r="76" spans="1:15" ht="15.75" thickBot="1" x14ac:dyDescent="0.3">
      <c r="A76" s="32" t="s">
        <v>547</v>
      </c>
      <c r="B76" s="45">
        <v>901</v>
      </c>
      <c r="C76" s="35" t="s">
        <v>535</v>
      </c>
      <c r="D76" s="35" t="s">
        <v>538</v>
      </c>
      <c r="E76" s="35" t="s">
        <v>37</v>
      </c>
      <c r="F76" s="35" t="s">
        <v>565</v>
      </c>
      <c r="G76" s="280">
        <v>887.1</v>
      </c>
      <c r="H76" s="32" t="s">
        <v>547</v>
      </c>
      <c r="I76" s="45">
        <v>901</v>
      </c>
      <c r="J76" s="35" t="s">
        <v>535</v>
      </c>
      <c r="K76" s="35" t="s">
        <v>538</v>
      </c>
      <c r="L76" s="35" t="s">
        <v>37</v>
      </c>
      <c r="M76" s="35" t="s">
        <v>565</v>
      </c>
      <c r="N76" s="280">
        <v>887.1</v>
      </c>
      <c r="O76" s="280">
        <v>887.1</v>
      </c>
    </row>
    <row r="77" spans="1:15" ht="39" thickBot="1" x14ac:dyDescent="0.3">
      <c r="A77" s="100" t="s">
        <v>59</v>
      </c>
      <c r="B77" s="101">
        <v>901</v>
      </c>
      <c r="C77" s="102" t="s">
        <v>535</v>
      </c>
      <c r="D77" s="102" t="s">
        <v>538</v>
      </c>
      <c r="E77" s="82" t="s">
        <v>64</v>
      </c>
      <c r="F77" s="82"/>
      <c r="G77" s="293">
        <f>G78</f>
        <v>919.2</v>
      </c>
      <c r="H77" s="100" t="s">
        <v>59</v>
      </c>
      <c r="I77" s="101">
        <v>901</v>
      </c>
      <c r="J77" s="102" t="s">
        <v>535</v>
      </c>
      <c r="K77" s="102" t="s">
        <v>538</v>
      </c>
      <c r="L77" s="82" t="s">
        <v>64</v>
      </c>
      <c r="M77" s="82"/>
      <c r="N77" s="293">
        <f>N78</f>
        <v>919.2</v>
      </c>
      <c r="O77" s="293">
        <f>O78</f>
        <v>919.2</v>
      </c>
    </row>
    <row r="78" spans="1:15" ht="26.25" thickBot="1" x14ac:dyDescent="0.3">
      <c r="A78" s="51" t="s">
        <v>60</v>
      </c>
      <c r="B78" s="49">
        <v>901</v>
      </c>
      <c r="C78" s="50" t="s">
        <v>535</v>
      </c>
      <c r="D78" s="50" t="s">
        <v>538</v>
      </c>
      <c r="E78" s="34" t="s">
        <v>65</v>
      </c>
      <c r="F78" s="35"/>
      <c r="G78" s="279">
        <f>G79+G81</f>
        <v>919.2</v>
      </c>
      <c r="H78" s="51" t="s">
        <v>60</v>
      </c>
      <c r="I78" s="49">
        <v>901</v>
      </c>
      <c r="J78" s="50" t="s">
        <v>535</v>
      </c>
      <c r="K78" s="50" t="s">
        <v>538</v>
      </c>
      <c r="L78" s="34" t="s">
        <v>65</v>
      </c>
      <c r="M78" s="35"/>
      <c r="N78" s="279">
        <f>N79+N81</f>
        <v>919.2</v>
      </c>
      <c r="O78" s="279">
        <f>O79+O81</f>
        <v>919.2</v>
      </c>
    </row>
    <row r="79" spans="1:15" ht="26.25" thickBot="1" x14ac:dyDescent="0.3">
      <c r="A79" s="62" t="s">
        <v>564</v>
      </c>
      <c r="B79" s="46">
        <v>901</v>
      </c>
      <c r="C79" s="107" t="s">
        <v>535</v>
      </c>
      <c r="D79" s="107" t="s">
        <v>538</v>
      </c>
      <c r="E79" s="35" t="s">
        <v>66</v>
      </c>
      <c r="F79" s="34"/>
      <c r="G79" s="280">
        <f>G80</f>
        <v>645</v>
      </c>
      <c r="H79" s="62" t="s">
        <v>564</v>
      </c>
      <c r="I79" s="46">
        <v>901</v>
      </c>
      <c r="J79" s="107" t="s">
        <v>535</v>
      </c>
      <c r="K79" s="107" t="s">
        <v>538</v>
      </c>
      <c r="L79" s="35" t="s">
        <v>66</v>
      </c>
      <c r="M79" s="34"/>
      <c r="N79" s="280">
        <f>N80</f>
        <v>645</v>
      </c>
      <c r="O79" s="280">
        <f>O80</f>
        <v>645</v>
      </c>
    </row>
    <row r="80" spans="1:15" ht="15.75" thickBot="1" x14ac:dyDescent="0.3">
      <c r="A80" s="32" t="s">
        <v>547</v>
      </c>
      <c r="B80" s="45">
        <v>901</v>
      </c>
      <c r="C80" s="35" t="s">
        <v>535</v>
      </c>
      <c r="D80" s="35" t="s">
        <v>538</v>
      </c>
      <c r="E80" s="35" t="s">
        <v>66</v>
      </c>
      <c r="F80" s="35" t="s">
        <v>565</v>
      </c>
      <c r="G80" s="280">
        <v>645</v>
      </c>
      <c r="H80" s="32" t="s">
        <v>547</v>
      </c>
      <c r="I80" s="45">
        <v>901</v>
      </c>
      <c r="J80" s="35" t="s">
        <v>535</v>
      </c>
      <c r="K80" s="35" t="s">
        <v>538</v>
      </c>
      <c r="L80" s="35" t="s">
        <v>66</v>
      </c>
      <c r="M80" s="35" t="s">
        <v>565</v>
      </c>
      <c r="N80" s="280">
        <v>645</v>
      </c>
      <c r="O80" s="280">
        <v>645</v>
      </c>
    </row>
    <row r="81" spans="1:15" ht="26.25" thickBot="1" x14ac:dyDescent="0.3">
      <c r="A81" s="62" t="s">
        <v>2</v>
      </c>
      <c r="B81" s="46">
        <v>901</v>
      </c>
      <c r="C81" s="107" t="s">
        <v>535</v>
      </c>
      <c r="D81" s="107" t="s">
        <v>538</v>
      </c>
      <c r="E81" s="35" t="s">
        <v>67</v>
      </c>
      <c r="F81" s="35"/>
      <c r="G81" s="280">
        <f>G82</f>
        <v>274.2</v>
      </c>
      <c r="H81" s="62" t="s">
        <v>2</v>
      </c>
      <c r="I81" s="46">
        <v>901</v>
      </c>
      <c r="J81" s="107" t="s">
        <v>535</v>
      </c>
      <c r="K81" s="107" t="s">
        <v>538</v>
      </c>
      <c r="L81" s="35" t="s">
        <v>67</v>
      </c>
      <c r="M81" s="35"/>
      <c r="N81" s="280">
        <f>N82</f>
        <v>274.2</v>
      </c>
      <c r="O81" s="280">
        <f>O82</f>
        <v>274.2</v>
      </c>
    </row>
    <row r="82" spans="1:15" ht="15.75" thickBot="1" x14ac:dyDescent="0.3">
      <c r="A82" s="32" t="s">
        <v>547</v>
      </c>
      <c r="B82" s="45">
        <v>901</v>
      </c>
      <c r="C82" s="35" t="s">
        <v>535</v>
      </c>
      <c r="D82" s="35" t="s">
        <v>538</v>
      </c>
      <c r="E82" s="35" t="s">
        <v>67</v>
      </c>
      <c r="F82" s="35" t="s">
        <v>565</v>
      </c>
      <c r="G82" s="280">
        <v>274.2</v>
      </c>
      <c r="H82" s="32" t="s">
        <v>547</v>
      </c>
      <c r="I82" s="45">
        <v>901</v>
      </c>
      <c r="J82" s="35" t="s">
        <v>535</v>
      </c>
      <c r="K82" s="35" t="s">
        <v>538</v>
      </c>
      <c r="L82" s="35" t="s">
        <v>67</v>
      </c>
      <c r="M82" s="35" t="s">
        <v>565</v>
      </c>
      <c r="N82" s="280">
        <v>274.2</v>
      </c>
      <c r="O82" s="280">
        <v>274.2</v>
      </c>
    </row>
    <row r="83" spans="1:15" ht="39" thickBot="1" x14ac:dyDescent="0.3">
      <c r="A83" s="71" t="s">
        <v>806</v>
      </c>
      <c r="B83" s="101">
        <v>901</v>
      </c>
      <c r="C83" s="102" t="s">
        <v>535</v>
      </c>
      <c r="D83" s="102" t="s">
        <v>538</v>
      </c>
      <c r="E83" s="82" t="s">
        <v>68</v>
      </c>
      <c r="F83" s="82"/>
      <c r="G83" s="293">
        <f>G84</f>
        <v>0</v>
      </c>
      <c r="H83" s="71" t="s">
        <v>806</v>
      </c>
      <c r="I83" s="101">
        <v>901</v>
      </c>
      <c r="J83" s="102" t="s">
        <v>535</v>
      </c>
      <c r="K83" s="102" t="s">
        <v>538</v>
      </c>
      <c r="L83" s="82" t="s">
        <v>68</v>
      </c>
      <c r="M83" s="82"/>
      <c r="N83" s="293">
        <f t="shared" ref="N83:O85" si="3">N84</f>
        <v>0</v>
      </c>
      <c r="O83" s="293">
        <f t="shared" si="3"/>
        <v>0</v>
      </c>
    </row>
    <row r="84" spans="1:15" ht="26.25" thickBot="1" x14ac:dyDescent="0.3">
      <c r="A84" s="51" t="s">
        <v>61</v>
      </c>
      <c r="B84" s="49">
        <v>901</v>
      </c>
      <c r="C84" s="50" t="s">
        <v>535</v>
      </c>
      <c r="D84" s="50" t="s">
        <v>538</v>
      </c>
      <c r="E84" s="34" t="s">
        <v>69</v>
      </c>
      <c r="F84" s="34"/>
      <c r="G84" s="279">
        <f>G85</f>
        <v>0</v>
      </c>
      <c r="H84" s="51" t="s">
        <v>61</v>
      </c>
      <c r="I84" s="49">
        <v>901</v>
      </c>
      <c r="J84" s="50" t="s">
        <v>535</v>
      </c>
      <c r="K84" s="50" t="s">
        <v>538</v>
      </c>
      <c r="L84" s="34" t="s">
        <v>69</v>
      </c>
      <c r="M84" s="34"/>
      <c r="N84" s="279">
        <f t="shared" si="3"/>
        <v>0</v>
      </c>
      <c r="O84" s="279">
        <f t="shared" si="3"/>
        <v>0</v>
      </c>
    </row>
    <row r="85" spans="1:15" ht="51.75" thickBot="1" x14ac:dyDescent="0.3">
      <c r="A85" s="62" t="s">
        <v>62</v>
      </c>
      <c r="B85" s="46">
        <v>901</v>
      </c>
      <c r="C85" s="107" t="s">
        <v>535</v>
      </c>
      <c r="D85" s="107" t="s">
        <v>538</v>
      </c>
      <c r="E85" s="35" t="s">
        <v>70</v>
      </c>
      <c r="F85" s="35"/>
      <c r="G85" s="280">
        <f>G86</f>
        <v>0</v>
      </c>
      <c r="H85" s="62" t="s">
        <v>62</v>
      </c>
      <c r="I85" s="46">
        <v>901</v>
      </c>
      <c r="J85" s="107" t="s">
        <v>535</v>
      </c>
      <c r="K85" s="107" t="s">
        <v>538</v>
      </c>
      <c r="L85" s="35" t="s">
        <v>70</v>
      </c>
      <c r="M85" s="35"/>
      <c r="N85" s="280">
        <f t="shared" si="3"/>
        <v>0</v>
      </c>
      <c r="O85" s="280">
        <f t="shared" si="3"/>
        <v>0</v>
      </c>
    </row>
    <row r="86" spans="1:15" ht="15.75" thickBot="1" x14ac:dyDescent="0.3">
      <c r="A86" s="32" t="s">
        <v>547</v>
      </c>
      <c r="B86" s="45">
        <v>901</v>
      </c>
      <c r="C86" s="35" t="s">
        <v>535</v>
      </c>
      <c r="D86" s="35" t="s">
        <v>538</v>
      </c>
      <c r="E86" s="35" t="s">
        <v>70</v>
      </c>
      <c r="F86" s="35" t="s">
        <v>565</v>
      </c>
      <c r="G86" s="280">
        <v>0</v>
      </c>
      <c r="H86" s="32" t="s">
        <v>547</v>
      </c>
      <c r="I86" s="45">
        <v>901</v>
      </c>
      <c r="J86" s="35" t="s">
        <v>535</v>
      </c>
      <c r="K86" s="35" t="s">
        <v>538</v>
      </c>
      <c r="L86" s="35" t="s">
        <v>70</v>
      </c>
      <c r="M86" s="35" t="s">
        <v>565</v>
      </c>
      <c r="N86" s="280">
        <v>0</v>
      </c>
      <c r="O86" s="280">
        <v>0</v>
      </c>
    </row>
    <row r="87" spans="1:15" ht="52.5" thickBot="1" x14ac:dyDescent="0.3">
      <c r="A87" s="84" t="s">
        <v>807</v>
      </c>
      <c r="B87" s="316">
        <v>901</v>
      </c>
      <c r="C87" s="296" t="s">
        <v>535</v>
      </c>
      <c r="D87" s="296" t="s">
        <v>538</v>
      </c>
      <c r="E87" s="82" t="s">
        <v>71</v>
      </c>
      <c r="F87" s="114"/>
      <c r="G87" s="293">
        <f>G88</f>
        <v>1078</v>
      </c>
      <c r="H87" s="84" t="s">
        <v>807</v>
      </c>
      <c r="I87" s="316">
        <v>901</v>
      </c>
      <c r="J87" s="296" t="s">
        <v>535</v>
      </c>
      <c r="K87" s="296" t="s">
        <v>538</v>
      </c>
      <c r="L87" s="82" t="s">
        <v>71</v>
      </c>
      <c r="M87" s="114"/>
      <c r="N87" s="293">
        <f t="shared" ref="N87:O89" si="4">N88</f>
        <v>1078</v>
      </c>
      <c r="O87" s="293">
        <f t="shared" si="4"/>
        <v>1078</v>
      </c>
    </row>
    <row r="88" spans="1:15" ht="26.25" thickBot="1" x14ac:dyDescent="0.3">
      <c r="A88" s="51" t="s">
        <v>63</v>
      </c>
      <c r="B88" s="49">
        <v>901</v>
      </c>
      <c r="C88" s="50" t="s">
        <v>535</v>
      </c>
      <c r="D88" s="50" t="s">
        <v>538</v>
      </c>
      <c r="E88" s="34" t="s">
        <v>72</v>
      </c>
      <c r="F88" s="34"/>
      <c r="G88" s="279">
        <f>G89</f>
        <v>1078</v>
      </c>
      <c r="H88" s="51" t="s">
        <v>63</v>
      </c>
      <c r="I88" s="49">
        <v>901</v>
      </c>
      <c r="J88" s="50" t="s">
        <v>535</v>
      </c>
      <c r="K88" s="50" t="s">
        <v>538</v>
      </c>
      <c r="L88" s="34" t="s">
        <v>72</v>
      </c>
      <c r="M88" s="34"/>
      <c r="N88" s="279">
        <f t="shared" si="4"/>
        <v>1078</v>
      </c>
      <c r="O88" s="279">
        <f t="shared" si="4"/>
        <v>1078</v>
      </c>
    </row>
    <row r="89" spans="1:15" ht="26.25" thickBot="1" x14ac:dyDescent="0.3">
      <c r="A89" s="62" t="s">
        <v>2</v>
      </c>
      <c r="B89" s="46">
        <v>901</v>
      </c>
      <c r="C89" s="107" t="s">
        <v>535</v>
      </c>
      <c r="D89" s="107" t="s">
        <v>538</v>
      </c>
      <c r="E89" s="35" t="s">
        <v>73</v>
      </c>
      <c r="F89" s="34"/>
      <c r="G89" s="280">
        <f>G90</f>
        <v>1078</v>
      </c>
      <c r="H89" s="62" t="s">
        <v>2</v>
      </c>
      <c r="I89" s="46">
        <v>901</v>
      </c>
      <c r="J89" s="107" t="s">
        <v>535</v>
      </c>
      <c r="K89" s="107" t="s">
        <v>538</v>
      </c>
      <c r="L89" s="35" t="s">
        <v>73</v>
      </c>
      <c r="M89" s="34"/>
      <c r="N89" s="280">
        <f t="shared" si="4"/>
        <v>1078</v>
      </c>
      <c r="O89" s="280">
        <f t="shared" si="4"/>
        <v>1078</v>
      </c>
    </row>
    <row r="90" spans="1:15" ht="15.75" thickBot="1" x14ac:dyDescent="0.3">
      <c r="A90" s="32" t="s">
        <v>547</v>
      </c>
      <c r="B90" s="45">
        <v>901</v>
      </c>
      <c r="C90" s="35" t="s">
        <v>535</v>
      </c>
      <c r="D90" s="35" t="s">
        <v>538</v>
      </c>
      <c r="E90" s="35" t="s">
        <v>73</v>
      </c>
      <c r="F90" s="35" t="s">
        <v>565</v>
      </c>
      <c r="G90" s="280">
        <v>1078</v>
      </c>
      <c r="H90" s="32" t="s">
        <v>547</v>
      </c>
      <c r="I90" s="45">
        <v>901</v>
      </c>
      <c r="J90" s="35" t="s">
        <v>535</v>
      </c>
      <c r="K90" s="35" t="s">
        <v>538</v>
      </c>
      <c r="L90" s="35" t="s">
        <v>73</v>
      </c>
      <c r="M90" s="35" t="s">
        <v>565</v>
      </c>
      <c r="N90" s="280">
        <v>1078</v>
      </c>
      <c r="O90" s="280">
        <v>1078</v>
      </c>
    </row>
    <row r="91" spans="1:15" ht="15.75" thickBot="1" x14ac:dyDescent="0.3">
      <c r="A91" s="40" t="s">
        <v>519</v>
      </c>
      <c r="B91" s="49">
        <v>901</v>
      </c>
      <c r="C91" s="50" t="s">
        <v>535</v>
      </c>
      <c r="D91" s="50" t="s">
        <v>535</v>
      </c>
      <c r="E91" s="50"/>
      <c r="F91" s="50"/>
      <c r="G91" s="279">
        <f>G92</f>
        <v>1290.3</v>
      </c>
      <c r="H91" s="40" t="s">
        <v>519</v>
      </c>
      <c r="I91" s="49">
        <v>901</v>
      </c>
      <c r="J91" s="50" t="s">
        <v>535</v>
      </c>
      <c r="K91" s="50" t="s">
        <v>535</v>
      </c>
      <c r="L91" s="50"/>
      <c r="M91" s="50"/>
      <c r="N91" s="279">
        <f>N92</f>
        <v>1290.3</v>
      </c>
      <c r="O91" s="279">
        <f>O92</f>
        <v>1290.3</v>
      </c>
    </row>
    <row r="92" spans="1:15" ht="39" thickBot="1" x14ac:dyDescent="0.3">
      <c r="A92" s="100" t="s">
        <v>52</v>
      </c>
      <c r="B92" s="101">
        <v>901</v>
      </c>
      <c r="C92" s="102" t="s">
        <v>535</v>
      </c>
      <c r="D92" s="102" t="s">
        <v>535</v>
      </c>
      <c r="E92" s="82" t="s">
        <v>55</v>
      </c>
      <c r="F92" s="82"/>
      <c r="G92" s="293">
        <f>G93</f>
        <v>1290.3</v>
      </c>
      <c r="H92" s="100" t="s">
        <v>52</v>
      </c>
      <c r="I92" s="101">
        <v>901</v>
      </c>
      <c r="J92" s="102" t="s">
        <v>535</v>
      </c>
      <c r="K92" s="102" t="s">
        <v>535</v>
      </c>
      <c r="L92" s="82" t="s">
        <v>55</v>
      </c>
      <c r="M92" s="82"/>
      <c r="N92" s="293">
        <f>N93</f>
        <v>1290.3</v>
      </c>
      <c r="O92" s="293">
        <f>O93</f>
        <v>1290.3</v>
      </c>
    </row>
    <row r="93" spans="1:15" ht="51.75" thickBot="1" x14ac:dyDescent="0.3">
      <c r="A93" s="109" t="s">
        <v>393</v>
      </c>
      <c r="B93" s="49">
        <v>901</v>
      </c>
      <c r="C93" s="50" t="s">
        <v>535</v>
      </c>
      <c r="D93" s="50" t="s">
        <v>535</v>
      </c>
      <c r="E93" s="34" t="s">
        <v>56</v>
      </c>
      <c r="F93" s="34"/>
      <c r="G93" s="279">
        <f>G94+G99+G98+G97</f>
        <v>1290.3</v>
      </c>
      <c r="H93" s="109" t="s">
        <v>393</v>
      </c>
      <c r="I93" s="49">
        <v>901</v>
      </c>
      <c r="J93" s="50" t="s">
        <v>535</v>
      </c>
      <c r="K93" s="50" t="s">
        <v>535</v>
      </c>
      <c r="L93" s="34" t="s">
        <v>56</v>
      </c>
      <c r="M93" s="34"/>
      <c r="N93" s="279">
        <f>N94+N99+N98+N97</f>
        <v>1290.3</v>
      </c>
      <c r="O93" s="279">
        <f>O94+O99+O98+O97</f>
        <v>1290.3</v>
      </c>
    </row>
    <row r="94" spans="1:15" ht="26.25" thickBot="1" x14ac:dyDescent="0.3">
      <c r="A94" s="62" t="s">
        <v>53</v>
      </c>
      <c r="B94" s="46">
        <v>901</v>
      </c>
      <c r="C94" s="107" t="s">
        <v>535</v>
      </c>
      <c r="D94" s="107" t="s">
        <v>535</v>
      </c>
      <c r="E94" s="35" t="s">
        <v>57</v>
      </c>
      <c r="F94" s="35"/>
      <c r="G94" s="280">
        <f>G96+G95</f>
        <v>1181</v>
      </c>
      <c r="H94" s="62" t="s">
        <v>53</v>
      </c>
      <c r="I94" s="46">
        <v>901</v>
      </c>
      <c r="J94" s="107" t="s">
        <v>535</v>
      </c>
      <c r="K94" s="107" t="s">
        <v>535</v>
      </c>
      <c r="L94" s="35" t="s">
        <v>57</v>
      </c>
      <c r="M94" s="35"/>
      <c r="N94" s="280">
        <f>N96+N95</f>
        <v>1181</v>
      </c>
      <c r="O94" s="280">
        <f>O96+O95</f>
        <v>1181</v>
      </c>
    </row>
    <row r="95" spans="1:15" ht="36.75" thickBot="1" x14ac:dyDescent="0.3">
      <c r="A95" s="32" t="s">
        <v>546</v>
      </c>
      <c r="B95" s="46">
        <v>901</v>
      </c>
      <c r="C95" s="107" t="s">
        <v>535</v>
      </c>
      <c r="D95" s="107" t="s">
        <v>535</v>
      </c>
      <c r="E95" s="35" t="s">
        <v>57</v>
      </c>
      <c r="F95" s="35" t="s">
        <v>436</v>
      </c>
      <c r="G95" s="280">
        <v>921.6</v>
      </c>
      <c r="H95" s="32" t="s">
        <v>546</v>
      </c>
      <c r="I95" s="46">
        <v>901</v>
      </c>
      <c r="J95" s="107" t="s">
        <v>535</v>
      </c>
      <c r="K95" s="107" t="s">
        <v>535</v>
      </c>
      <c r="L95" s="35" t="s">
        <v>57</v>
      </c>
      <c r="M95" s="35" t="s">
        <v>436</v>
      </c>
      <c r="N95" s="280">
        <v>921.6</v>
      </c>
      <c r="O95" s="280">
        <v>921.6</v>
      </c>
    </row>
    <row r="96" spans="1:15" ht="15.75" thickBot="1" x14ac:dyDescent="0.3">
      <c r="A96" s="32" t="s">
        <v>547</v>
      </c>
      <c r="B96" s="45">
        <v>901</v>
      </c>
      <c r="C96" s="35" t="s">
        <v>535</v>
      </c>
      <c r="D96" s="35" t="s">
        <v>535</v>
      </c>
      <c r="E96" s="35" t="s">
        <v>57</v>
      </c>
      <c r="F96" s="35" t="s">
        <v>565</v>
      </c>
      <c r="G96" s="280">
        <v>259.39999999999998</v>
      </c>
      <c r="H96" s="32" t="s">
        <v>547</v>
      </c>
      <c r="I96" s="45">
        <v>901</v>
      </c>
      <c r="J96" s="35" t="s">
        <v>535</v>
      </c>
      <c r="K96" s="35" t="s">
        <v>535</v>
      </c>
      <c r="L96" s="35" t="s">
        <v>57</v>
      </c>
      <c r="M96" s="35" t="s">
        <v>565</v>
      </c>
      <c r="N96" s="280">
        <v>259.39999999999998</v>
      </c>
      <c r="O96" s="280">
        <v>259.39999999999998</v>
      </c>
    </row>
    <row r="97" spans="1:15" ht="77.25" thickBot="1" x14ac:dyDescent="0.3">
      <c r="A97" s="62" t="s">
        <v>486</v>
      </c>
      <c r="B97" s="45">
        <v>901</v>
      </c>
      <c r="C97" s="35" t="s">
        <v>535</v>
      </c>
      <c r="D97" s="35" t="s">
        <v>535</v>
      </c>
      <c r="E97" s="35" t="s">
        <v>209</v>
      </c>
      <c r="F97" s="35" t="s">
        <v>565</v>
      </c>
      <c r="G97" s="280">
        <v>0</v>
      </c>
      <c r="H97" s="62" t="s">
        <v>486</v>
      </c>
      <c r="I97" s="45">
        <v>901</v>
      </c>
      <c r="J97" s="35" t="s">
        <v>535</v>
      </c>
      <c r="K97" s="35" t="s">
        <v>535</v>
      </c>
      <c r="L97" s="35" t="s">
        <v>209</v>
      </c>
      <c r="M97" s="35" t="s">
        <v>565</v>
      </c>
      <c r="N97" s="280">
        <v>0</v>
      </c>
      <c r="O97" s="280">
        <v>0</v>
      </c>
    </row>
    <row r="98" spans="1:15" ht="77.25" thickBot="1" x14ac:dyDescent="0.3">
      <c r="A98" s="62" t="s">
        <v>487</v>
      </c>
      <c r="B98" s="45">
        <v>901</v>
      </c>
      <c r="C98" s="35" t="s">
        <v>535</v>
      </c>
      <c r="D98" s="35" t="s">
        <v>535</v>
      </c>
      <c r="E98" s="35" t="s">
        <v>209</v>
      </c>
      <c r="F98" s="35" t="s">
        <v>565</v>
      </c>
      <c r="G98" s="280">
        <v>0</v>
      </c>
      <c r="H98" s="62" t="s">
        <v>487</v>
      </c>
      <c r="I98" s="45">
        <v>901</v>
      </c>
      <c r="J98" s="35" t="s">
        <v>535</v>
      </c>
      <c r="K98" s="35" t="s">
        <v>535</v>
      </c>
      <c r="L98" s="35" t="s">
        <v>209</v>
      </c>
      <c r="M98" s="35" t="s">
        <v>565</v>
      </c>
      <c r="N98" s="280">
        <v>0</v>
      </c>
      <c r="O98" s="280">
        <v>0</v>
      </c>
    </row>
    <row r="99" spans="1:15" ht="26.25" thickBot="1" x14ac:dyDescent="0.3">
      <c r="A99" s="62" t="s">
        <v>54</v>
      </c>
      <c r="B99" s="46">
        <v>901</v>
      </c>
      <c r="C99" s="107" t="s">
        <v>535</v>
      </c>
      <c r="D99" s="107" t="s">
        <v>535</v>
      </c>
      <c r="E99" s="35" t="s">
        <v>58</v>
      </c>
      <c r="F99" s="35"/>
      <c r="G99" s="280">
        <f>G100</f>
        <v>109.3</v>
      </c>
      <c r="H99" s="62" t="s">
        <v>54</v>
      </c>
      <c r="I99" s="46">
        <v>901</v>
      </c>
      <c r="J99" s="107" t="s">
        <v>535</v>
      </c>
      <c r="K99" s="107" t="s">
        <v>535</v>
      </c>
      <c r="L99" s="35" t="s">
        <v>58</v>
      </c>
      <c r="M99" s="35"/>
      <c r="N99" s="280">
        <f>N100</f>
        <v>109.3</v>
      </c>
      <c r="O99" s="280">
        <f>O100</f>
        <v>109.3</v>
      </c>
    </row>
    <row r="100" spans="1:15" ht="37.5" thickBot="1" x14ac:dyDescent="0.3">
      <c r="A100" s="6" t="s">
        <v>546</v>
      </c>
      <c r="B100" s="45">
        <v>901</v>
      </c>
      <c r="C100" s="35" t="s">
        <v>535</v>
      </c>
      <c r="D100" s="35" t="s">
        <v>535</v>
      </c>
      <c r="E100" s="35" t="s">
        <v>58</v>
      </c>
      <c r="F100" s="35" t="s">
        <v>436</v>
      </c>
      <c r="G100" s="280">
        <v>109.3</v>
      </c>
      <c r="H100" s="6" t="s">
        <v>546</v>
      </c>
      <c r="I100" s="45">
        <v>901</v>
      </c>
      <c r="J100" s="35" t="s">
        <v>535</v>
      </c>
      <c r="K100" s="35" t="s">
        <v>535</v>
      </c>
      <c r="L100" s="35" t="s">
        <v>58</v>
      </c>
      <c r="M100" s="35" t="s">
        <v>436</v>
      </c>
      <c r="N100" s="280">
        <v>109.3</v>
      </c>
      <c r="O100" s="280">
        <v>109.3</v>
      </c>
    </row>
    <row r="101" spans="1:15" s="141" customFormat="1" ht="15.75" thickBot="1" x14ac:dyDescent="0.3">
      <c r="A101" s="140" t="s">
        <v>227</v>
      </c>
      <c r="B101" s="48">
        <v>901</v>
      </c>
      <c r="C101" s="34" t="s">
        <v>535</v>
      </c>
      <c r="D101" s="34" t="s">
        <v>532</v>
      </c>
      <c r="E101" s="34"/>
      <c r="F101" s="34"/>
      <c r="G101" s="279">
        <f>G102+G115+G119+G125</f>
        <v>18067.900000000001</v>
      </c>
      <c r="H101" s="140" t="s">
        <v>227</v>
      </c>
      <c r="I101" s="48">
        <v>901</v>
      </c>
      <c r="J101" s="34" t="s">
        <v>535</v>
      </c>
      <c r="K101" s="34" t="s">
        <v>532</v>
      </c>
      <c r="L101" s="34"/>
      <c r="M101" s="34"/>
      <c r="N101" s="279">
        <f>N102+N115+N119+N125</f>
        <v>16897.899999999998</v>
      </c>
      <c r="O101" s="279">
        <f>O102+O115+O119+O125</f>
        <v>16897.899999999998</v>
      </c>
    </row>
    <row r="102" spans="1:15" ht="39" thickBot="1" x14ac:dyDescent="0.3">
      <c r="A102" s="71" t="s">
        <v>802</v>
      </c>
      <c r="B102" s="101">
        <v>901</v>
      </c>
      <c r="C102" s="102" t="s">
        <v>535</v>
      </c>
      <c r="D102" s="102" t="s">
        <v>532</v>
      </c>
      <c r="E102" s="82" t="s">
        <v>28</v>
      </c>
      <c r="F102" s="82"/>
      <c r="G102" s="293">
        <f>G103+G106+G110+G113</f>
        <v>17430.7</v>
      </c>
      <c r="H102" s="71" t="s">
        <v>802</v>
      </c>
      <c r="I102" s="101">
        <v>901</v>
      </c>
      <c r="J102" s="102" t="s">
        <v>535</v>
      </c>
      <c r="K102" s="102" t="s">
        <v>532</v>
      </c>
      <c r="L102" s="82" t="s">
        <v>28</v>
      </c>
      <c r="M102" s="82"/>
      <c r="N102" s="293">
        <f>N103+N106+N110+N113</f>
        <v>16260.699999999999</v>
      </c>
      <c r="O102" s="293">
        <f>O103+O106+O110+O113</f>
        <v>16260.699999999999</v>
      </c>
    </row>
    <row r="103" spans="1:15" ht="15.75" thickBot="1" x14ac:dyDescent="0.3">
      <c r="A103" s="104" t="s">
        <v>563</v>
      </c>
      <c r="B103" s="315">
        <v>901</v>
      </c>
      <c r="C103" s="294" t="s">
        <v>535</v>
      </c>
      <c r="D103" s="294" t="s">
        <v>532</v>
      </c>
      <c r="E103" s="35" t="s">
        <v>29</v>
      </c>
      <c r="F103" s="34"/>
      <c r="G103" s="280">
        <f>G104+G105</f>
        <v>16027.8</v>
      </c>
      <c r="H103" s="104" t="s">
        <v>563</v>
      </c>
      <c r="I103" s="315">
        <v>901</v>
      </c>
      <c r="J103" s="294" t="s">
        <v>535</v>
      </c>
      <c r="K103" s="294" t="s">
        <v>532</v>
      </c>
      <c r="L103" s="35" t="s">
        <v>29</v>
      </c>
      <c r="M103" s="34"/>
      <c r="N103" s="280">
        <f>N104+N105</f>
        <v>14857.8</v>
      </c>
      <c r="O103" s="280">
        <f>O104+O105</f>
        <v>14857.8</v>
      </c>
    </row>
    <row r="104" spans="1:15" ht="37.5" thickBot="1" x14ac:dyDescent="0.3">
      <c r="A104" s="6" t="s">
        <v>546</v>
      </c>
      <c r="B104" s="45">
        <v>901</v>
      </c>
      <c r="C104" s="35" t="s">
        <v>535</v>
      </c>
      <c r="D104" s="35" t="s">
        <v>532</v>
      </c>
      <c r="E104" s="35" t="s">
        <v>29</v>
      </c>
      <c r="F104" s="35" t="s">
        <v>436</v>
      </c>
      <c r="G104" s="280">
        <f>15057.8+970</f>
        <v>16027.8</v>
      </c>
      <c r="H104" s="6" t="s">
        <v>546</v>
      </c>
      <c r="I104" s="45">
        <v>901</v>
      </c>
      <c r="J104" s="35" t="s">
        <v>535</v>
      </c>
      <c r="K104" s="35" t="s">
        <v>532</v>
      </c>
      <c r="L104" s="35" t="s">
        <v>29</v>
      </c>
      <c r="M104" s="35" t="s">
        <v>436</v>
      </c>
      <c r="N104" s="280">
        <f>15057.8-200</f>
        <v>14857.8</v>
      </c>
      <c r="O104" s="280">
        <f>15057.8-200</f>
        <v>14857.8</v>
      </c>
    </row>
    <row r="105" spans="1:15" ht="15.75" thickBot="1" x14ac:dyDescent="0.3">
      <c r="A105" s="193" t="s">
        <v>555</v>
      </c>
      <c r="B105" s="45">
        <v>901</v>
      </c>
      <c r="C105" s="35" t="s">
        <v>535</v>
      </c>
      <c r="D105" s="35" t="s">
        <v>532</v>
      </c>
      <c r="E105" s="35" t="s">
        <v>29</v>
      </c>
      <c r="F105" s="35" t="s">
        <v>336</v>
      </c>
      <c r="G105" s="298"/>
      <c r="H105" s="193" t="s">
        <v>555</v>
      </c>
      <c r="I105" s="45">
        <v>901</v>
      </c>
      <c r="J105" s="35" t="s">
        <v>535</v>
      </c>
      <c r="K105" s="35" t="s">
        <v>532</v>
      </c>
      <c r="L105" s="35" t="s">
        <v>29</v>
      </c>
      <c r="M105" s="35" t="s">
        <v>336</v>
      </c>
      <c r="N105" s="298"/>
      <c r="O105" s="298"/>
    </row>
    <row r="106" spans="1:15" ht="26.25" thickBot="1" x14ac:dyDescent="0.3">
      <c r="A106" s="62" t="s">
        <v>564</v>
      </c>
      <c r="B106" s="46">
        <v>901</v>
      </c>
      <c r="C106" s="107" t="s">
        <v>535</v>
      </c>
      <c r="D106" s="107" t="s">
        <v>532</v>
      </c>
      <c r="E106" s="35" t="s">
        <v>30</v>
      </c>
      <c r="F106" s="35"/>
      <c r="G106" s="280">
        <f>G108+G109+G107</f>
        <v>1120.9000000000001</v>
      </c>
      <c r="H106" s="62" t="s">
        <v>564</v>
      </c>
      <c r="I106" s="46">
        <v>901</v>
      </c>
      <c r="J106" s="107" t="s">
        <v>535</v>
      </c>
      <c r="K106" s="107" t="s">
        <v>532</v>
      </c>
      <c r="L106" s="35" t="s">
        <v>30</v>
      </c>
      <c r="M106" s="35"/>
      <c r="N106" s="280">
        <f>N108+N109+N107</f>
        <v>1120.9000000000001</v>
      </c>
      <c r="O106" s="280">
        <f>O108+O109+O107</f>
        <v>1120.9000000000001</v>
      </c>
    </row>
    <row r="107" spans="1:15" ht="37.5" thickBot="1" x14ac:dyDescent="0.3">
      <c r="A107" s="6" t="s">
        <v>546</v>
      </c>
      <c r="B107" s="45">
        <v>901</v>
      </c>
      <c r="C107" s="35" t="s">
        <v>535</v>
      </c>
      <c r="D107" s="35" t="s">
        <v>532</v>
      </c>
      <c r="E107" s="35" t="s">
        <v>30</v>
      </c>
      <c r="F107" s="35" t="s">
        <v>436</v>
      </c>
      <c r="G107" s="280"/>
      <c r="H107" s="6" t="s">
        <v>546</v>
      </c>
      <c r="I107" s="45">
        <v>901</v>
      </c>
      <c r="J107" s="35" t="s">
        <v>535</v>
      </c>
      <c r="K107" s="35" t="s">
        <v>532</v>
      </c>
      <c r="L107" s="35" t="s">
        <v>30</v>
      </c>
      <c r="M107" s="35" t="s">
        <v>436</v>
      </c>
      <c r="N107" s="280"/>
      <c r="O107" s="280"/>
    </row>
    <row r="108" spans="1:15" ht="15.75" thickBot="1" x14ac:dyDescent="0.3">
      <c r="A108" s="32" t="s">
        <v>547</v>
      </c>
      <c r="B108" s="45">
        <v>901</v>
      </c>
      <c r="C108" s="35" t="s">
        <v>535</v>
      </c>
      <c r="D108" s="107" t="s">
        <v>532</v>
      </c>
      <c r="E108" s="35" t="s">
        <v>30</v>
      </c>
      <c r="F108" s="35" t="s">
        <v>565</v>
      </c>
      <c r="G108" s="280">
        <v>1008.9</v>
      </c>
      <c r="H108" s="32" t="s">
        <v>547</v>
      </c>
      <c r="I108" s="45">
        <v>901</v>
      </c>
      <c r="J108" s="35" t="s">
        <v>535</v>
      </c>
      <c r="K108" s="107" t="s">
        <v>532</v>
      </c>
      <c r="L108" s="35" t="s">
        <v>30</v>
      </c>
      <c r="M108" s="35" t="s">
        <v>565</v>
      </c>
      <c r="N108" s="280">
        <v>1008.9</v>
      </c>
      <c r="O108" s="280">
        <v>1008.9</v>
      </c>
    </row>
    <row r="109" spans="1:15" ht="15.75" thickBot="1" x14ac:dyDescent="0.3">
      <c r="A109" s="37" t="s">
        <v>548</v>
      </c>
      <c r="B109" s="45">
        <v>901</v>
      </c>
      <c r="C109" s="35" t="s">
        <v>535</v>
      </c>
      <c r="D109" s="35" t="s">
        <v>532</v>
      </c>
      <c r="E109" s="35" t="s">
        <v>30</v>
      </c>
      <c r="F109" s="35" t="s">
        <v>435</v>
      </c>
      <c r="G109" s="280">
        <v>112</v>
      </c>
      <c r="H109" s="37" t="s">
        <v>548</v>
      </c>
      <c r="I109" s="45">
        <v>901</v>
      </c>
      <c r="J109" s="35" t="s">
        <v>535</v>
      </c>
      <c r="K109" s="35" t="s">
        <v>532</v>
      </c>
      <c r="L109" s="35" t="s">
        <v>30</v>
      </c>
      <c r="M109" s="35" t="s">
        <v>435</v>
      </c>
      <c r="N109" s="280">
        <v>112</v>
      </c>
      <c r="O109" s="280">
        <v>112</v>
      </c>
    </row>
    <row r="110" spans="1:15" ht="26.25" thickBot="1" x14ac:dyDescent="0.3">
      <c r="A110" s="62" t="s">
        <v>0</v>
      </c>
      <c r="B110" s="46">
        <v>901</v>
      </c>
      <c r="C110" s="107" t="s">
        <v>535</v>
      </c>
      <c r="D110" s="107" t="s">
        <v>532</v>
      </c>
      <c r="E110" s="35" t="s">
        <v>31</v>
      </c>
      <c r="F110" s="35"/>
      <c r="G110" s="280">
        <f>G111+G112</f>
        <v>50</v>
      </c>
      <c r="H110" s="62" t="s">
        <v>0</v>
      </c>
      <c r="I110" s="46">
        <v>901</v>
      </c>
      <c r="J110" s="107" t="s">
        <v>535</v>
      </c>
      <c r="K110" s="107" t="s">
        <v>532</v>
      </c>
      <c r="L110" s="35" t="s">
        <v>31</v>
      </c>
      <c r="M110" s="35"/>
      <c r="N110" s="280">
        <f>N111+N112</f>
        <v>50</v>
      </c>
      <c r="O110" s="280">
        <f>O111+O112</f>
        <v>50</v>
      </c>
    </row>
    <row r="111" spans="1:15" ht="37.5" thickBot="1" x14ac:dyDescent="0.3">
      <c r="A111" s="6" t="s">
        <v>546</v>
      </c>
      <c r="B111" s="45">
        <v>901</v>
      </c>
      <c r="C111" s="35" t="s">
        <v>535</v>
      </c>
      <c r="D111" s="35" t="s">
        <v>532</v>
      </c>
      <c r="E111" s="35" t="s">
        <v>31</v>
      </c>
      <c r="F111" s="35" t="s">
        <v>436</v>
      </c>
      <c r="G111" s="280">
        <v>0</v>
      </c>
      <c r="H111" s="6" t="s">
        <v>546</v>
      </c>
      <c r="I111" s="45">
        <v>901</v>
      </c>
      <c r="J111" s="35" t="s">
        <v>535</v>
      </c>
      <c r="K111" s="35" t="s">
        <v>532</v>
      </c>
      <c r="L111" s="35" t="s">
        <v>31</v>
      </c>
      <c r="M111" s="35" t="s">
        <v>436</v>
      </c>
      <c r="N111" s="280">
        <v>0</v>
      </c>
      <c r="O111" s="280">
        <v>0</v>
      </c>
    </row>
    <row r="112" spans="1:15" ht="15.75" thickBot="1" x14ac:dyDescent="0.3">
      <c r="A112" s="32" t="s">
        <v>547</v>
      </c>
      <c r="B112" s="45">
        <v>901</v>
      </c>
      <c r="C112" s="35" t="s">
        <v>535</v>
      </c>
      <c r="D112" s="107" t="s">
        <v>532</v>
      </c>
      <c r="E112" s="35" t="s">
        <v>31</v>
      </c>
      <c r="F112" s="35" t="s">
        <v>565</v>
      </c>
      <c r="G112" s="280">
        <v>50</v>
      </c>
      <c r="H112" s="32" t="s">
        <v>547</v>
      </c>
      <c r="I112" s="45">
        <v>901</v>
      </c>
      <c r="J112" s="35" t="s">
        <v>535</v>
      </c>
      <c r="K112" s="107" t="s">
        <v>532</v>
      </c>
      <c r="L112" s="35" t="s">
        <v>31</v>
      </c>
      <c r="M112" s="35" t="s">
        <v>565</v>
      </c>
      <c r="N112" s="280">
        <v>50</v>
      </c>
      <c r="O112" s="280">
        <v>50</v>
      </c>
    </row>
    <row r="113" spans="1:15" ht="26.25" thickBot="1" x14ac:dyDescent="0.3">
      <c r="A113" s="108" t="s">
        <v>2</v>
      </c>
      <c r="B113" s="46">
        <v>901</v>
      </c>
      <c r="C113" s="107" t="s">
        <v>535</v>
      </c>
      <c r="D113" s="35" t="s">
        <v>532</v>
      </c>
      <c r="E113" s="35" t="s">
        <v>32</v>
      </c>
      <c r="F113" s="35"/>
      <c r="G113" s="280">
        <f>G114</f>
        <v>232</v>
      </c>
      <c r="H113" s="108" t="s">
        <v>2</v>
      </c>
      <c r="I113" s="46">
        <v>901</v>
      </c>
      <c r="J113" s="107" t="s">
        <v>535</v>
      </c>
      <c r="K113" s="35" t="s">
        <v>532</v>
      </c>
      <c r="L113" s="35" t="s">
        <v>32</v>
      </c>
      <c r="M113" s="35"/>
      <c r="N113" s="280">
        <f>N114</f>
        <v>232</v>
      </c>
      <c r="O113" s="280">
        <f>O114</f>
        <v>232</v>
      </c>
    </row>
    <row r="114" spans="1:15" ht="15.75" thickBot="1" x14ac:dyDescent="0.3">
      <c r="A114" s="32" t="s">
        <v>547</v>
      </c>
      <c r="B114" s="45">
        <v>901</v>
      </c>
      <c r="C114" s="35" t="s">
        <v>535</v>
      </c>
      <c r="D114" s="107" t="s">
        <v>532</v>
      </c>
      <c r="E114" s="35" t="s">
        <v>32</v>
      </c>
      <c r="F114" s="35" t="s">
        <v>565</v>
      </c>
      <c r="G114" s="280">
        <v>232</v>
      </c>
      <c r="H114" s="32" t="s">
        <v>547</v>
      </c>
      <c r="I114" s="45">
        <v>901</v>
      </c>
      <c r="J114" s="35" t="s">
        <v>535</v>
      </c>
      <c r="K114" s="107" t="s">
        <v>532</v>
      </c>
      <c r="L114" s="35" t="s">
        <v>32</v>
      </c>
      <c r="M114" s="35" t="s">
        <v>565</v>
      </c>
      <c r="N114" s="280">
        <v>232</v>
      </c>
      <c r="O114" s="280">
        <v>232</v>
      </c>
    </row>
    <row r="115" spans="1:15" ht="39" thickBot="1" x14ac:dyDescent="0.3">
      <c r="A115" s="71" t="s">
        <v>800</v>
      </c>
      <c r="B115" s="101">
        <v>901</v>
      </c>
      <c r="C115" s="102" t="s">
        <v>535</v>
      </c>
      <c r="D115" s="102" t="s">
        <v>532</v>
      </c>
      <c r="E115" s="82" t="s">
        <v>35</v>
      </c>
      <c r="F115" s="82"/>
      <c r="G115" s="293">
        <f>G116</f>
        <v>390</v>
      </c>
      <c r="H115" s="71" t="s">
        <v>800</v>
      </c>
      <c r="I115" s="101">
        <v>901</v>
      </c>
      <c r="J115" s="102" t="s">
        <v>535</v>
      </c>
      <c r="K115" s="102" t="s">
        <v>532</v>
      </c>
      <c r="L115" s="82" t="s">
        <v>35</v>
      </c>
      <c r="M115" s="82"/>
      <c r="N115" s="293">
        <f t="shared" ref="N115:O117" si="5">N116</f>
        <v>390</v>
      </c>
      <c r="O115" s="293">
        <f t="shared" si="5"/>
        <v>390</v>
      </c>
    </row>
    <row r="116" spans="1:15" ht="26.25" thickBot="1" x14ac:dyDescent="0.3">
      <c r="A116" s="51" t="s">
        <v>33</v>
      </c>
      <c r="B116" s="49">
        <v>901</v>
      </c>
      <c r="C116" s="50" t="s">
        <v>535</v>
      </c>
      <c r="D116" s="50" t="s">
        <v>532</v>
      </c>
      <c r="E116" s="34" t="s">
        <v>36</v>
      </c>
      <c r="F116" s="34"/>
      <c r="G116" s="279">
        <f>G117</f>
        <v>390</v>
      </c>
      <c r="H116" s="51" t="s">
        <v>33</v>
      </c>
      <c r="I116" s="49">
        <v>901</v>
      </c>
      <c r="J116" s="50" t="s">
        <v>535</v>
      </c>
      <c r="K116" s="50" t="s">
        <v>532</v>
      </c>
      <c r="L116" s="34" t="s">
        <v>36</v>
      </c>
      <c r="M116" s="34"/>
      <c r="N116" s="279">
        <f t="shared" si="5"/>
        <v>390</v>
      </c>
      <c r="O116" s="279">
        <f t="shared" si="5"/>
        <v>390</v>
      </c>
    </row>
    <row r="117" spans="1:15" ht="26.25" thickBot="1" x14ac:dyDescent="0.3">
      <c r="A117" s="62" t="s">
        <v>34</v>
      </c>
      <c r="B117" s="46">
        <v>901</v>
      </c>
      <c r="C117" s="107" t="s">
        <v>535</v>
      </c>
      <c r="D117" s="107" t="s">
        <v>532</v>
      </c>
      <c r="E117" s="35" t="s">
        <v>37</v>
      </c>
      <c r="F117" s="35"/>
      <c r="G117" s="280">
        <f>G118</f>
        <v>390</v>
      </c>
      <c r="H117" s="62" t="s">
        <v>34</v>
      </c>
      <c r="I117" s="46">
        <v>901</v>
      </c>
      <c r="J117" s="107" t="s">
        <v>535</v>
      </c>
      <c r="K117" s="107" t="s">
        <v>532</v>
      </c>
      <c r="L117" s="35" t="s">
        <v>37</v>
      </c>
      <c r="M117" s="35"/>
      <c r="N117" s="280">
        <f t="shared" si="5"/>
        <v>390</v>
      </c>
      <c r="O117" s="280">
        <f t="shared" si="5"/>
        <v>390</v>
      </c>
    </row>
    <row r="118" spans="1:15" ht="15.75" thickBot="1" x14ac:dyDescent="0.3">
      <c r="A118" s="32" t="s">
        <v>547</v>
      </c>
      <c r="B118" s="45">
        <v>901</v>
      </c>
      <c r="C118" s="35" t="s">
        <v>535</v>
      </c>
      <c r="D118" s="35" t="s">
        <v>532</v>
      </c>
      <c r="E118" s="35" t="s">
        <v>37</v>
      </c>
      <c r="F118" s="35" t="s">
        <v>565</v>
      </c>
      <c r="G118" s="280">
        <v>390</v>
      </c>
      <c r="H118" s="32" t="s">
        <v>547</v>
      </c>
      <c r="I118" s="45">
        <v>901</v>
      </c>
      <c r="J118" s="35" t="s">
        <v>535</v>
      </c>
      <c r="K118" s="35" t="s">
        <v>532</v>
      </c>
      <c r="L118" s="35" t="s">
        <v>37</v>
      </c>
      <c r="M118" s="35" t="s">
        <v>565</v>
      </c>
      <c r="N118" s="280">
        <v>390</v>
      </c>
      <c r="O118" s="280">
        <v>390</v>
      </c>
    </row>
    <row r="119" spans="1:15" ht="39" thickBot="1" x14ac:dyDescent="0.3">
      <c r="A119" s="100" t="s">
        <v>59</v>
      </c>
      <c r="B119" s="101">
        <v>901</v>
      </c>
      <c r="C119" s="102" t="s">
        <v>535</v>
      </c>
      <c r="D119" s="102" t="s">
        <v>532</v>
      </c>
      <c r="E119" s="82" t="s">
        <v>64</v>
      </c>
      <c r="F119" s="82"/>
      <c r="G119" s="293">
        <f>G120</f>
        <v>211.2</v>
      </c>
      <c r="H119" s="100" t="s">
        <v>59</v>
      </c>
      <c r="I119" s="101">
        <v>901</v>
      </c>
      <c r="J119" s="102" t="s">
        <v>535</v>
      </c>
      <c r="K119" s="102" t="s">
        <v>532</v>
      </c>
      <c r="L119" s="82" t="s">
        <v>64</v>
      </c>
      <c r="M119" s="82"/>
      <c r="N119" s="293">
        <f>N120</f>
        <v>211.2</v>
      </c>
      <c r="O119" s="293">
        <f>O120</f>
        <v>211.2</v>
      </c>
    </row>
    <row r="120" spans="1:15" ht="26.25" thickBot="1" x14ac:dyDescent="0.3">
      <c r="A120" s="51" t="s">
        <v>60</v>
      </c>
      <c r="B120" s="49">
        <v>901</v>
      </c>
      <c r="C120" s="50" t="s">
        <v>535</v>
      </c>
      <c r="D120" s="50" t="s">
        <v>532</v>
      </c>
      <c r="E120" s="34" t="s">
        <v>65</v>
      </c>
      <c r="F120" s="35"/>
      <c r="G120" s="279">
        <f>G121+G123</f>
        <v>211.2</v>
      </c>
      <c r="H120" s="51" t="s">
        <v>60</v>
      </c>
      <c r="I120" s="49">
        <v>901</v>
      </c>
      <c r="J120" s="50" t="s">
        <v>535</v>
      </c>
      <c r="K120" s="50" t="s">
        <v>532</v>
      </c>
      <c r="L120" s="34" t="s">
        <v>65</v>
      </c>
      <c r="M120" s="35"/>
      <c r="N120" s="279">
        <f>N121+N123</f>
        <v>211.2</v>
      </c>
      <c r="O120" s="279">
        <f>O121+O123</f>
        <v>211.2</v>
      </c>
    </row>
    <row r="121" spans="1:15" ht="26.25" thickBot="1" x14ac:dyDescent="0.3">
      <c r="A121" s="62" t="s">
        <v>564</v>
      </c>
      <c r="B121" s="46">
        <v>901</v>
      </c>
      <c r="C121" s="107" t="s">
        <v>535</v>
      </c>
      <c r="D121" s="107" t="s">
        <v>532</v>
      </c>
      <c r="E121" s="35" t="s">
        <v>66</v>
      </c>
      <c r="F121" s="34"/>
      <c r="G121" s="280">
        <f>G122</f>
        <v>173</v>
      </c>
      <c r="H121" s="62" t="s">
        <v>564</v>
      </c>
      <c r="I121" s="46">
        <v>901</v>
      </c>
      <c r="J121" s="107" t="s">
        <v>535</v>
      </c>
      <c r="K121" s="107" t="s">
        <v>532</v>
      </c>
      <c r="L121" s="35" t="s">
        <v>66</v>
      </c>
      <c r="M121" s="34"/>
      <c r="N121" s="280">
        <f>N122</f>
        <v>173</v>
      </c>
      <c r="O121" s="280">
        <f>O122</f>
        <v>173</v>
      </c>
    </row>
    <row r="122" spans="1:15" ht="15.75" thickBot="1" x14ac:dyDescent="0.3">
      <c r="A122" s="32" t="s">
        <v>547</v>
      </c>
      <c r="B122" s="45">
        <v>901</v>
      </c>
      <c r="C122" s="35" t="s">
        <v>535</v>
      </c>
      <c r="D122" s="35" t="s">
        <v>532</v>
      </c>
      <c r="E122" s="35" t="s">
        <v>66</v>
      </c>
      <c r="F122" s="35" t="s">
        <v>565</v>
      </c>
      <c r="G122" s="280">
        <v>173</v>
      </c>
      <c r="H122" s="32" t="s">
        <v>547</v>
      </c>
      <c r="I122" s="45">
        <v>901</v>
      </c>
      <c r="J122" s="35" t="s">
        <v>535</v>
      </c>
      <c r="K122" s="35" t="s">
        <v>532</v>
      </c>
      <c r="L122" s="35" t="s">
        <v>66</v>
      </c>
      <c r="M122" s="35" t="s">
        <v>565</v>
      </c>
      <c r="N122" s="280">
        <v>173</v>
      </c>
      <c r="O122" s="280">
        <v>173</v>
      </c>
    </row>
    <row r="123" spans="1:15" ht="26.25" thickBot="1" x14ac:dyDescent="0.3">
      <c r="A123" s="62" t="s">
        <v>2</v>
      </c>
      <c r="B123" s="46">
        <v>901</v>
      </c>
      <c r="C123" s="107" t="s">
        <v>535</v>
      </c>
      <c r="D123" s="107" t="s">
        <v>532</v>
      </c>
      <c r="E123" s="35" t="s">
        <v>67</v>
      </c>
      <c r="F123" s="35"/>
      <c r="G123" s="280">
        <f>G124</f>
        <v>38.200000000000003</v>
      </c>
      <c r="H123" s="62" t="s">
        <v>2</v>
      </c>
      <c r="I123" s="46">
        <v>901</v>
      </c>
      <c r="J123" s="107" t="s">
        <v>535</v>
      </c>
      <c r="K123" s="107" t="s">
        <v>532</v>
      </c>
      <c r="L123" s="35" t="s">
        <v>67</v>
      </c>
      <c r="M123" s="35"/>
      <c r="N123" s="280">
        <f>N124</f>
        <v>38.200000000000003</v>
      </c>
      <c r="O123" s="280">
        <f>O124</f>
        <v>38.200000000000003</v>
      </c>
    </row>
    <row r="124" spans="1:15" ht="15.75" thickBot="1" x14ac:dyDescent="0.3">
      <c r="A124" s="32" t="s">
        <v>547</v>
      </c>
      <c r="B124" s="45">
        <v>901</v>
      </c>
      <c r="C124" s="35" t="s">
        <v>535</v>
      </c>
      <c r="D124" s="35" t="s">
        <v>532</v>
      </c>
      <c r="E124" s="35" t="s">
        <v>67</v>
      </c>
      <c r="F124" s="35" t="s">
        <v>565</v>
      </c>
      <c r="G124" s="280">
        <v>38.200000000000003</v>
      </c>
      <c r="H124" s="32" t="s">
        <v>547</v>
      </c>
      <c r="I124" s="45">
        <v>901</v>
      </c>
      <c r="J124" s="35" t="s">
        <v>535</v>
      </c>
      <c r="K124" s="35" t="s">
        <v>532</v>
      </c>
      <c r="L124" s="35" t="s">
        <v>67</v>
      </c>
      <c r="M124" s="35" t="s">
        <v>565</v>
      </c>
      <c r="N124" s="280">
        <v>38.200000000000003</v>
      </c>
      <c r="O124" s="280">
        <v>38.200000000000003</v>
      </c>
    </row>
    <row r="125" spans="1:15" ht="39" thickBot="1" x14ac:dyDescent="0.3">
      <c r="A125" s="71" t="s">
        <v>806</v>
      </c>
      <c r="B125" s="101">
        <v>901</v>
      </c>
      <c r="C125" s="102" t="s">
        <v>535</v>
      </c>
      <c r="D125" s="102" t="s">
        <v>532</v>
      </c>
      <c r="E125" s="82" t="s">
        <v>68</v>
      </c>
      <c r="F125" s="82"/>
      <c r="G125" s="293">
        <f>G126</f>
        <v>36</v>
      </c>
      <c r="H125" s="71" t="s">
        <v>806</v>
      </c>
      <c r="I125" s="101">
        <v>901</v>
      </c>
      <c r="J125" s="102" t="s">
        <v>535</v>
      </c>
      <c r="K125" s="102" t="s">
        <v>532</v>
      </c>
      <c r="L125" s="82" t="s">
        <v>68</v>
      </c>
      <c r="M125" s="82"/>
      <c r="N125" s="293">
        <f t="shared" ref="N125:O127" si="6">N126</f>
        <v>36</v>
      </c>
      <c r="O125" s="293">
        <f t="shared" si="6"/>
        <v>36</v>
      </c>
    </row>
    <row r="126" spans="1:15" ht="26.25" thickBot="1" x14ac:dyDescent="0.3">
      <c r="A126" s="51" t="s">
        <v>61</v>
      </c>
      <c r="B126" s="49">
        <v>901</v>
      </c>
      <c r="C126" s="50" t="s">
        <v>535</v>
      </c>
      <c r="D126" s="50" t="s">
        <v>532</v>
      </c>
      <c r="E126" s="34" t="s">
        <v>69</v>
      </c>
      <c r="F126" s="34"/>
      <c r="G126" s="279">
        <f>G127</f>
        <v>36</v>
      </c>
      <c r="H126" s="51" t="s">
        <v>61</v>
      </c>
      <c r="I126" s="49">
        <v>901</v>
      </c>
      <c r="J126" s="50" t="s">
        <v>535</v>
      </c>
      <c r="K126" s="50" t="s">
        <v>532</v>
      </c>
      <c r="L126" s="34" t="s">
        <v>69</v>
      </c>
      <c r="M126" s="34"/>
      <c r="N126" s="279">
        <f t="shared" si="6"/>
        <v>36</v>
      </c>
      <c r="O126" s="279">
        <f t="shared" si="6"/>
        <v>36</v>
      </c>
    </row>
    <row r="127" spans="1:15" ht="51.75" thickBot="1" x14ac:dyDescent="0.3">
      <c r="A127" s="62" t="s">
        <v>62</v>
      </c>
      <c r="B127" s="46">
        <v>901</v>
      </c>
      <c r="C127" s="107" t="s">
        <v>535</v>
      </c>
      <c r="D127" s="107" t="s">
        <v>532</v>
      </c>
      <c r="E127" s="35" t="s">
        <v>70</v>
      </c>
      <c r="F127" s="35"/>
      <c r="G127" s="280">
        <f>G128</f>
        <v>36</v>
      </c>
      <c r="H127" s="62" t="s">
        <v>62</v>
      </c>
      <c r="I127" s="46">
        <v>901</v>
      </c>
      <c r="J127" s="107" t="s">
        <v>535</v>
      </c>
      <c r="K127" s="107" t="s">
        <v>532</v>
      </c>
      <c r="L127" s="35" t="s">
        <v>70</v>
      </c>
      <c r="M127" s="35"/>
      <c r="N127" s="280">
        <f t="shared" si="6"/>
        <v>36</v>
      </c>
      <c r="O127" s="280">
        <f t="shared" si="6"/>
        <v>36</v>
      </c>
    </row>
    <row r="128" spans="1:15" ht="15.75" thickBot="1" x14ac:dyDescent="0.3">
      <c r="A128" s="32" t="s">
        <v>547</v>
      </c>
      <c r="B128" s="45">
        <v>901</v>
      </c>
      <c r="C128" s="35" t="s">
        <v>535</v>
      </c>
      <c r="D128" s="35" t="s">
        <v>532</v>
      </c>
      <c r="E128" s="35" t="s">
        <v>70</v>
      </c>
      <c r="F128" s="35" t="s">
        <v>565</v>
      </c>
      <c r="G128" s="280">
        <v>36</v>
      </c>
      <c r="H128" s="32" t="s">
        <v>547</v>
      </c>
      <c r="I128" s="45">
        <v>901</v>
      </c>
      <c r="J128" s="35" t="s">
        <v>535</v>
      </c>
      <c r="K128" s="35" t="s">
        <v>532</v>
      </c>
      <c r="L128" s="35" t="s">
        <v>70</v>
      </c>
      <c r="M128" s="35" t="s">
        <v>565</v>
      </c>
      <c r="N128" s="280">
        <v>36</v>
      </c>
      <c r="O128" s="280">
        <v>36</v>
      </c>
    </row>
    <row r="129" spans="1:15" ht="15.75" thickBot="1" x14ac:dyDescent="0.3">
      <c r="A129" s="40" t="s">
        <v>358</v>
      </c>
      <c r="B129" s="49">
        <v>901</v>
      </c>
      <c r="C129" s="34" t="s">
        <v>535</v>
      </c>
      <c r="D129" s="34" t="s">
        <v>537</v>
      </c>
      <c r="E129" s="34"/>
      <c r="F129" s="34"/>
      <c r="G129" s="279">
        <f>G130+G143+G147+G153+G159</f>
        <v>11670.9</v>
      </c>
      <c r="H129" s="40" t="s">
        <v>358</v>
      </c>
      <c r="I129" s="49">
        <v>901</v>
      </c>
      <c r="J129" s="34" t="s">
        <v>535</v>
      </c>
      <c r="K129" s="34" t="s">
        <v>537</v>
      </c>
      <c r="L129" s="34"/>
      <c r="M129" s="34"/>
      <c r="N129" s="279">
        <f>N130+N143+N147+N153+N159</f>
        <v>11098.199999999999</v>
      </c>
      <c r="O129" s="279">
        <f>O130+O143+O147+O153+O159</f>
        <v>11098.199999999999</v>
      </c>
    </row>
    <row r="130" spans="1:15" ht="51.75" thickBot="1" x14ac:dyDescent="0.3">
      <c r="A130" s="71" t="s">
        <v>803</v>
      </c>
      <c r="B130" s="101">
        <v>901</v>
      </c>
      <c r="C130" s="102" t="s">
        <v>535</v>
      </c>
      <c r="D130" s="102" t="s">
        <v>537</v>
      </c>
      <c r="E130" s="82" t="s">
        <v>39</v>
      </c>
      <c r="F130" s="82"/>
      <c r="G130" s="293">
        <f>G131</f>
        <v>11670.9</v>
      </c>
      <c r="H130" s="71" t="s">
        <v>803</v>
      </c>
      <c r="I130" s="101">
        <v>901</v>
      </c>
      <c r="J130" s="102" t="s">
        <v>535</v>
      </c>
      <c r="K130" s="102" t="s">
        <v>537</v>
      </c>
      <c r="L130" s="82" t="s">
        <v>39</v>
      </c>
      <c r="M130" s="82"/>
      <c r="N130" s="293">
        <f>N131</f>
        <v>11098.199999999999</v>
      </c>
      <c r="O130" s="293">
        <f>O131</f>
        <v>11098.199999999999</v>
      </c>
    </row>
    <row r="131" spans="1:15" ht="26.25" thickBot="1" x14ac:dyDescent="0.3">
      <c r="A131" s="51" t="s">
        <v>38</v>
      </c>
      <c r="B131" s="49">
        <v>901</v>
      </c>
      <c r="C131" s="50" t="s">
        <v>535</v>
      </c>
      <c r="D131" s="50" t="s">
        <v>537</v>
      </c>
      <c r="E131" s="34" t="s">
        <v>40</v>
      </c>
      <c r="F131" s="35"/>
      <c r="G131" s="279">
        <f>G132+G134+G138+G141</f>
        <v>11670.9</v>
      </c>
      <c r="H131" s="51" t="s">
        <v>38</v>
      </c>
      <c r="I131" s="49">
        <v>901</v>
      </c>
      <c r="J131" s="50" t="s">
        <v>535</v>
      </c>
      <c r="K131" s="50" t="s">
        <v>537</v>
      </c>
      <c r="L131" s="34" t="s">
        <v>40</v>
      </c>
      <c r="M131" s="35"/>
      <c r="N131" s="279">
        <f>N132+N134+N138+N141</f>
        <v>11098.199999999999</v>
      </c>
      <c r="O131" s="279">
        <f>O132+O134+O138+O141</f>
        <v>11098.199999999999</v>
      </c>
    </row>
    <row r="132" spans="1:15" s="20" customFormat="1" ht="15.75" thickBot="1" x14ac:dyDescent="0.3">
      <c r="A132" s="104" t="s">
        <v>563</v>
      </c>
      <c r="B132" s="315">
        <v>901</v>
      </c>
      <c r="C132" s="294" t="s">
        <v>535</v>
      </c>
      <c r="D132" s="294" t="s">
        <v>537</v>
      </c>
      <c r="E132" s="35" t="s">
        <v>41</v>
      </c>
      <c r="F132" s="35"/>
      <c r="G132" s="280">
        <f>G133</f>
        <v>10119</v>
      </c>
      <c r="H132" s="104" t="s">
        <v>563</v>
      </c>
      <c r="I132" s="315">
        <v>901</v>
      </c>
      <c r="J132" s="294" t="s">
        <v>535</v>
      </c>
      <c r="K132" s="294" t="s">
        <v>537</v>
      </c>
      <c r="L132" s="35" t="s">
        <v>41</v>
      </c>
      <c r="M132" s="35"/>
      <c r="N132" s="280">
        <f>N133</f>
        <v>9546.2999999999993</v>
      </c>
      <c r="O132" s="280">
        <f>O133</f>
        <v>9546.2999999999993</v>
      </c>
    </row>
    <row r="133" spans="1:15" ht="37.5" thickBot="1" x14ac:dyDescent="0.3">
      <c r="A133" s="6" t="s">
        <v>546</v>
      </c>
      <c r="B133" s="45">
        <v>901</v>
      </c>
      <c r="C133" s="35" t="s">
        <v>535</v>
      </c>
      <c r="D133" s="35" t="s">
        <v>537</v>
      </c>
      <c r="E133" s="35" t="s">
        <v>41</v>
      </c>
      <c r="F133" s="35" t="s">
        <v>436</v>
      </c>
      <c r="G133" s="297">
        <f>9746.3+372.7</f>
        <v>10119</v>
      </c>
      <c r="H133" s="6" t="s">
        <v>546</v>
      </c>
      <c r="I133" s="45">
        <v>901</v>
      </c>
      <c r="J133" s="35" t="s">
        <v>535</v>
      </c>
      <c r="K133" s="35" t="s">
        <v>537</v>
      </c>
      <c r="L133" s="35" t="s">
        <v>41</v>
      </c>
      <c r="M133" s="35" t="s">
        <v>436</v>
      </c>
      <c r="N133" s="297">
        <f>9746.3-200</f>
        <v>9546.2999999999993</v>
      </c>
      <c r="O133" s="297">
        <f>9746.3-200</f>
        <v>9546.2999999999993</v>
      </c>
    </row>
    <row r="134" spans="1:15" ht="26.25" thickBot="1" x14ac:dyDescent="0.3">
      <c r="A134" s="62" t="s">
        <v>564</v>
      </c>
      <c r="B134" s="46">
        <v>901</v>
      </c>
      <c r="C134" s="107" t="s">
        <v>535</v>
      </c>
      <c r="D134" s="107" t="s">
        <v>537</v>
      </c>
      <c r="E134" s="35" t="s">
        <v>42</v>
      </c>
      <c r="F134" s="35"/>
      <c r="G134" s="297">
        <f>G136+G137+G135</f>
        <v>1161.5999999999999</v>
      </c>
      <c r="H134" s="62" t="s">
        <v>564</v>
      </c>
      <c r="I134" s="46">
        <v>901</v>
      </c>
      <c r="J134" s="107" t="s">
        <v>535</v>
      </c>
      <c r="K134" s="107" t="s">
        <v>537</v>
      </c>
      <c r="L134" s="35" t="s">
        <v>42</v>
      </c>
      <c r="M134" s="35"/>
      <c r="N134" s="297">
        <f>N136+N137+N135</f>
        <v>1161.5999999999999</v>
      </c>
      <c r="O134" s="297">
        <f>O136+O137+O135</f>
        <v>1161.5999999999999</v>
      </c>
    </row>
    <row r="135" spans="1:15" ht="37.5" thickBot="1" x14ac:dyDescent="0.3">
      <c r="A135" s="6" t="s">
        <v>546</v>
      </c>
      <c r="B135" s="64">
        <v>901</v>
      </c>
      <c r="C135" s="65" t="s">
        <v>535</v>
      </c>
      <c r="D135" s="65" t="s">
        <v>537</v>
      </c>
      <c r="E135" s="65" t="s">
        <v>42</v>
      </c>
      <c r="F135" s="35" t="s">
        <v>436</v>
      </c>
      <c r="G135" s="280"/>
      <c r="H135" s="6" t="s">
        <v>546</v>
      </c>
      <c r="I135" s="64">
        <v>901</v>
      </c>
      <c r="J135" s="65" t="s">
        <v>535</v>
      </c>
      <c r="K135" s="65" t="s">
        <v>537</v>
      </c>
      <c r="L135" s="65" t="s">
        <v>42</v>
      </c>
      <c r="M135" s="35" t="s">
        <v>436</v>
      </c>
      <c r="N135" s="280"/>
      <c r="O135" s="280"/>
    </row>
    <row r="136" spans="1:15" ht="15.75" thickBot="1" x14ac:dyDescent="0.3">
      <c r="A136" s="63" t="s">
        <v>547</v>
      </c>
      <c r="B136" s="64">
        <v>901</v>
      </c>
      <c r="C136" s="65" t="s">
        <v>535</v>
      </c>
      <c r="D136" s="65" t="s">
        <v>537</v>
      </c>
      <c r="E136" s="65" t="s">
        <v>42</v>
      </c>
      <c r="F136" s="65" t="s">
        <v>565</v>
      </c>
      <c r="G136" s="280">
        <v>1027</v>
      </c>
      <c r="H136" s="63" t="s">
        <v>547</v>
      </c>
      <c r="I136" s="64">
        <v>901</v>
      </c>
      <c r="J136" s="65" t="s">
        <v>535</v>
      </c>
      <c r="K136" s="65" t="s">
        <v>537</v>
      </c>
      <c r="L136" s="65" t="s">
        <v>42</v>
      </c>
      <c r="M136" s="65" t="s">
        <v>565</v>
      </c>
      <c r="N136" s="280">
        <v>1027</v>
      </c>
      <c r="O136" s="280">
        <v>1027</v>
      </c>
    </row>
    <row r="137" spans="1:15" ht="15.75" thickBot="1" x14ac:dyDescent="0.3">
      <c r="A137" s="37" t="s">
        <v>548</v>
      </c>
      <c r="B137" s="45">
        <v>901</v>
      </c>
      <c r="C137" s="35" t="s">
        <v>535</v>
      </c>
      <c r="D137" s="35" t="s">
        <v>537</v>
      </c>
      <c r="E137" s="35" t="s">
        <v>42</v>
      </c>
      <c r="F137" s="35" t="s">
        <v>435</v>
      </c>
      <c r="G137" s="280">
        <v>134.6</v>
      </c>
      <c r="H137" s="37" t="s">
        <v>548</v>
      </c>
      <c r="I137" s="45">
        <v>901</v>
      </c>
      <c r="J137" s="35" t="s">
        <v>535</v>
      </c>
      <c r="K137" s="35" t="s">
        <v>537</v>
      </c>
      <c r="L137" s="35" t="s">
        <v>42</v>
      </c>
      <c r="M137" s="35" t="s">
        <v>435</v>
      </c>
      <c r="N137" s="280">
        <v>134.6</v>
      </c>
      <c r="O137" s="280">
        <v>134.6</v>
      </c>
    </row>
    <row r="138" spans="1:15" ht="26.25" thickBot="1" x14ac:dyDescent="0.3">
      <c r="A138" s="62" t="s">
        <v>0</v>
      </c>
      <c r="B138" s="46">
        <v>901</v>
      </c>
      <c r="C138" s="107" t="s">
        <v>535</v>
      </c>
      <c r="D138" s="107" t="s">
        <v>537</v>
      </c>
      <c r="E138" s="35" t="s">
        <v>43</v>
      </c>
      <c r="F138" s="35"/>
      <c r="G138" s="280">
        <f>G140+G139</f>
        <v>0</v>
      </c>
      <c r="H138" s="62" t="s">
        <v>0</v>
      </c>
      <c r="I138" s="46">
        <v>901</v>
      </c>
      <c r="J138" s="107" t="s">
        <v>535</v>
      </c>
      <c r="K138" s="107" t="s">
        <v>537</v>
      </c>
      <c r="L138" s="35" t="s">
        <v>43</v>
      </c>
      <c r="M138" s="35"/>
      <c r="N138" s="280">
        <f>N140+N139</f>
        <v>0</v>
      </c>
      <c r="O138" s="280">
        <f>O140+O139</f>
        <v>0</v>
      </c>
    </row>
    <row r="139" spans="1:15" ht="37.5" thickBot="1" x14ac:dyDescent="0.3">
      <c r="A139" s="6" t="s">
        <v>546</v>
      </c>
      <c r="B139" s="45">
        <v>901</v>
      </c>
      <c r="C139" s="35" t="s">
        <v>535</v>
      </c>
      <c r="D139" s="35" t="s">
        <v>537</v>
      </c>
      <c r="E139" s="35" t="s">
        <v>43</v>
      </c>
      <c r="F139" s="35" t="s">
        <v>436</v>
      </c>
      <c r="G139" s="280">
        <v>0</v>
      </c>
      <c r="H139" s="6" t="s">
        <v>546</v>
      </c>
      <c r="I139" s="45">
        <v>901</v>
      </c>
      <c r="J139" s="35" t="s">
        <v>535</v>
      </c>
      <c r="K139" s="35" t="s">
        <v>537</v>
      </c>
      <c r="L139" s="35" t="s">
        <v>43</v>
      </c>
      <c r="M139" s="35" t="s">
        <v>436</v>
      </c>
      <c r="N139" s="280">
        <v>0</v>
      </c>
      <c r="O139" s="280">
        <v>0</v>
      </c>
    </row>
    <row r="140" spans="1:15" ht="15.75" thickBot="1" x14ac:dyDescent="0.3">
      <c r="A140" s="32" t="s">
        <v>547</v>
      </c>
      <c r="B140" s="45">
        <v>901</v>
      </c>
      <c r="C140" s="35" t="s">
        <v>535</v>
      </c>
      <c r="D140" s="35" t="s">
        <v>537</v>
      </c>
      <c r="E140" s="35" t="s">
        <v>43</v>
      </c>
      <c r="F140" s="35" t="s">
        <v>565</v>
      </c>
      <c r="G140" s="280">
        <v>0</v>
      </c>
      <c r="H140" s="32" t="s">
        <v>547</v>
      </c>
      <c r="I140" s="45">
        <v>901</v>
      </c>
      <c r="J140" s="35" t="s">
        <v>535</v>
      </c>
      <c r="K140" s="35" t="s">
        <v>537</v>
      </c>
      <c r="L140" s="35" t="s">
        <v>43</v>
      </c>
      <c r="M140" s="35" t="s">
        <v>565</v>
      </c>
      <c r="N140" s="280">
        <v>0</v>
      </c>
      <c r="O140" s="280">
        <v>0</v>
      </c>
    </row>
    <row r="141" spans="1:15" ht="26.25" thickBot="1" x14ac:dyDescent="0.3">
      <c r="A141" s="108" t="s">
        <v>2</v>
      </c>
      <c r="B141" s="46">
        <v>901</v>
      </c>
      <c r="C141" s="107" t="s">
        <v>535</v>
      </c>
      <c r="D141" s="107" t="s">
        <v>537</v>
      </c>
      <c r="E141" s="35" t="s">
        <v>44</v>
      </c>
      <c r="F141" s="35"/>
      <c r="G141" s="280">
        <f>G142</f>
        <v>390.3</v>
      </c>
      <c r="H141" s="108" t="s">
        <v>2</v>
      </c>
      <c r="I141" s="46">
        <v>901</v>
      </c>
      <c r="J141" s="107" t="s">
        <v>535</v>
      </c>
      <c r="K141" s="107" t="s">
        <v>537</v>
      </c>
      <c r="L141" s="35" t="s">
        <v>44</v>
      </c>
      <c r="M141" s="35"/>
      <c r="N141" s="280">
        <f>N142</f>
        <v>390.3</v>
      </c>
      <c r="O141" s="280">
        <f>O142</f>
        <v>390.3</v>
      </c>
    </row>
    <row r="142" spans="1:15" ht="15.75" thickBot="1" x14ac:dyDescent="0.3">
      <c r="A142" s="32" t="s">
        <v>547</v>
      </c>
      <c r="B142" s="45">
        <v>901</v>
      </c>
      <c r="C142" s="35" t="s">
        <v>535</v>
      </c>
      <c r="D142" s="35" t="s">
        <v>537</v>
      </c>
      <c r="E142" s="35" t="s">
        <v>44</v>
      </c>
      <c r="F142" s="35" t="s">
        <v>565</v>
      </c>
      <c r="G142" s="280">
        <v>390.3</v>
      </c>
      <c r="H142" s="32" t="s">
        <v>547</v>
      </c>
      <c r="I142" s="45">
        <v>901</v>
      </c>
      <c r="J142" s="35" t="s">
        <v>535</v>
      </c>
      <c r="K142" s="35" t="s">
        <v>537</v>
      </c>
      <c r="L142" s="35" t="s">
        <v>44</v>
      </c>
      <c r="M142" s="35" t="s">
        <v>565</v>
      </c>
      <c r="N142" s="280">
        <v>390.3</v>
      </c>
      <c r="O142" s="280">
        <v>390.3</v>
      </c>
    </row>
    <row r="143" spans="1:15" ht="39" thickBot="1" x14ac:dyDescent="0.3">
      <c r="A143" s="71" t="s">
        <v>800</v>
      </c>
      <c r="B143" s="101">
        <v>901</v>
      </c>
      <c r="C143" s="102" t="s">
        <v>535</v>
      </c>
      <c r="D143" s="102" t="s">
        <v>537</v>
      </c>
      <c r="E143" s="82" t="s">
        <v>35</v>
      </c>
      <c r="F143" s="82"/>
      <c r="G143" s="293">
        <f>G144</f>
        <v>0</v>
      </c>
      <c r="H143" s="71" t="s">
        <v>800</v>
      </c>
      <c r="I143" s="101">
        <v>901</v>
      </c>
      <c r="J143" s="102" t="s">
        <v>535</v>
      </c>
      <c r="K143" s="102" t="s">
        <v>537</v>
      </c>
      <c r="L143" s="82" t="s">
        <v>35</v>
      </c>
      <c r="M143" s="82"/>
      <c r="N143" s="293">
        <f t="shared" ref="N143:O145" si="7">N144</f>
        <v>0</v>
      </c>
      <c r="O143" s="293">
        <f t="shared" si="7"/>
        <v>0</v>
      </c>
    </row>
    <row r="144" spans="1:15" ht="26.25" thickBot="1" x14ac:dyDescent="0.3">
      <c r="A144" s="51" t="s">
        <v>33</v>
      </c>
      <c r="B144" s="49">
        <v>901</v>
      </c>
      <c r="C144" s="50" t="s">
        <v>535</v>
      </c>
      <c r="D144" s="50" t="s">
        <v>537</v>
      </c>
      <c r="E144" s="34" t="s">
        <v>36</v>
      </c>
      <c r="F144" s="34" t="s">
        <v>414</v>
      </c>
      <c r="G144" s="279">
        <f>G145</f>
        <v>0</v>
      </c>
      <c r="H144" s="51" t="s">
        <v>33</v>
      </c>
      <c r="I144" s="49">
        <v>901</v>
      </c>
      <c r="J144" s="50" t="s">
        <v>535</v>
      </c>
      <c r="K144" s="50" t="s">
        <v>537</v>
      </c>
      <c r="L144" s="34" t="s">
        <v>36</v>
      </c>
      <c r="M144" s="34" t="s">
        <v>414</v>
      </c>
      <c r="N144" s="279">
        <f t="shared" si="7"/>
        <v>0</v>
      </c>
      <c r="O144" s="279">
        <f t="shared" si="7"/>
        <v>0</v>
      </c>
    </row>
    <row r="145" spans="1:15" ht="26.25" thickBot="1" x14ac:dyDescent="0.3">
      <c r="A145" s="62" t="s">
        <v>34</v>
      </c>
      <c r="B145" s="46">
        <v>901</v>
      </c>
      <c r="C145" s="107" t="s">
        <v>535</v>
      </c>
      <c r="D145" s="107" t="s">
        <v>537</v>
      </c>
      <c r="E145" s="35" t="s">
        <v>37</v>
      </c>
      <c r="F145" s="35"/>
      <c r="G145" s="280">
        <f>G146</f>
        <v>0</v>
      </c>
      <c r="H145" s="62" t="s">
        <v>34</v>
      </c>
      <c r="I145" s="46">
        <v>901</v>
      </c>
      <c r="J145" s="107" t="s">
        <v>535</v>
      </c>
      <c r="K145" s="107" t="s">
        <v>537</v>
      </c>
      <c r="L145" s="35" t="s">
        <v>37</v>
      </c>
      <c r="M145" s="35"/>
      <c r="N145" s="280">
        <f t="shared" si="7"/>
        <v>0</v>
      </c>
      <c r="O145" s="280">
        <f t="shared" si="7"/>
        <v>0</v>
      </c>
    </row>
    <row r="146" spans="1:15" ht="15.75" thickBot="1" x14ac:dyDescent="0.3">
      <c r="A146" s="32" t="s">
        <v>547</v>
      </c>
      <c r="B146" s="45">
        <v>901</v>
      </c>
      <c r="C146" s="35" t="s">
        <v>535</v>
      </c>
      <c r="D146" s="35" t="s">
        <v>537</v>
      </c>
      <c r="E146" s="35" t="s">
        <v>37</v>
      </c>
      <c r="F146" s="35" t="s">
        <v>565</v>
      </c>
      <c r="G146" s="280"/>
      <c r="H146" s="32" t="s">
        <v>547</v>
      </c>
      <c r="I146" s="45">
        <v>901</v>
      </c>
      <c r="J146" s="35" t="s">
        <v>535</v>
      </c>
      <c r="K146" s="35" t="s">
        <v>537</v>
      </c>
      <c r="L146" s="35" t="s">
        <v>37</v>
      </c>
      <c r="M146" s="35" t="s">
        <v>565</v>
      </c>
      <c r="N146" s="280"/>
      <c r="O146" s="280"/>
    </row>
    <row r="147" spans="1:15" ht="51.75" thickBot="1" x14ac:dyDescent="0.3">
      <c r="A147" s="100" t="s">
        <v>45</v>
      </c>
      <c r="B147" s="101">
        <v>901</v>
      </c>
      <c r="C147" s="102" t="s">
        <v>535</v>
      </c>
      <c r="D147" s="102" t="s">
        <v>537</v>
      </c>
      <c r="E147" s="82" t="s">
        <v>48</v>
      </c>
      <c r="F147" s="82"/>
      <c r="G147" s="293">
        <f>G148</f>
        <v>0</v>
      </c>
      <c r="H147" s="100" t="s">
        <v>45</v>
      </c>
      <c r="I147" s="101">
        <v>901</v>
      </c>
      <c r="J147" s="102" t="s">
        <v>535</v>
      </c>
      <c r="K147" s="102" t="s">
        <v>537</v>
      </c>
      <c r="L147" s="82" t="s">
        <v>48</v>
      </c>
      <c r="M147" s="82"/>
      <c r="N147" s="293">
        <f>N148</f>
        <v>0</v>
      </c>
      <c r="O147" s="293">
        <f>O148</f>
        <v>0</v>
      </c>
    </row>
    <row r="148" spans="1:15" ht="26.25" thickBot="1" x14ac:dyDescent="0.3">
      <c r="A148" s="51" t="s">
        <v>392</v>
      </c>
      <c r="B148" s="49">
        <v>901</v>
      </c>
      <c r="C148" s="50" t="s">
        <v>535</v>
      </c>
      <c r="D148" s="50" t="s">
        <v>537</v>
      </c>
      <c r="E148" s="34" t="s">
        <v>49</v>
      </c>
      <c r="F148" s="34"/>
      <c r="G148" s="279">
        <f>G149+G151</f>
        <v>0</v>
      </c>
      <c r="H148" s="51" t="s">
        <v>392</v>
      </c>
      <c r="I148" s="49">
        <v>901</v>
      </c>
      <c r="J148" s="50" t="s">
        <v>535</v>
      </c>
      <c r="K148" s="50" t="s">
        <v>537</v>
      </c>
      <c r="L148" s="34" t="s">
        <v>49</v>
      </c>
      <c r="M148" s="34"/>
      <c r="N148" s="279">
        <f>N149+N151</f>
        <v>0</v>
      </c>
      <c r="O148" s="279">
        <f>O149+O151</f>
        <v>0</v>
      </c>
    </row>
    <row r="149" spans="1:15" ht="26.25" thickBot="1" x14ac:dyDescent="0.3">
      <c r="A149" s="62" t="s">
        <v>46</v>
      </c>
      <c r="B149" s="46">
        <v>901</v>
      </c>
      <c r="C149" s="107" t="s">
        <v>535</v>
      </c>
      <c r="D149" s="107" t="s">
        <v>537</v>
      </c>
      <c r="E149" s="35" t="s">
        <v>50</v>
      </c>
      <c r="F149" s="35"/>
      <c r="G149" s="280">
        <v>0</v>
      </c>
      <c r="H149" s="62" t="s">
        <v>46</v>
      </c>
      <c r="I149" s="46">
        <v>901</v>
      </c>
      <c r="J149" s="107" t="s">
        <v>535</v>
      </c>
      <c r="K149" s="107" t="s">
        <v>537</v>
      </c>
      <c r="L149" s="35" t="s">
        <v>50</v>
      </c>
      <c r="M149" s="35"/>
      <c r="N149" s="280">
        <v>0</v>
      </c>
      <c r="O149" s="280">
        <v>0</v>
      </c>
    </row>
    <row r="150" spans="1:15" ht="15.75" thickBot="1" x14ac:dyDescent="0.3">
      <c r="A150" s="32" t="s">
        <v>547</v>
      </c>
      <c r="B150" s="45">
        <v>901</v>
      </c>
      <c r="C150" s="35" t="s">
        <v>535</v>
      </c>
      <c r="D150" s="35" t="s">
        <v>537</v>
      </c>
      <c r="E150" s="35" t="s">
        <v>50</v>
      </c>
      <c r="F150" s="35" t="s">
        <v>565</v>
      </c>
      <c r="G150" s="280">
        <v>0</v>
      </c>
      <c r="H150" s="32" t="s">
        <v>547</v>
      </c>
      <c r="I150" s="45">
        <v>901</v>
      </c>
      <c r="J150" s="35" t="s">
        <v>535</v>
      </c>
      <c r="K150" s="35" t="s">
        <v>537</v>
      </c>
      <c r="L150" s="35" t="s">
        <v>50</v>
      </c>
      <c r="M150" s="35" t="s">
        <v>565</v>
      </c>
      <c r="N150" s="280">
        <v>0</v>
      </c>
      <c r="O150" s="280">
        <v>0</v>
      </c>
    </row>
    <row r="151" spans="1:15" ht="26.25" thickBot="1" x14ac:dyDescent="0.3">
      <c r="A151" s="62" t="s">
        <v>47</v>
      </c>
      <c r="B151" s="46">
        <v>901</v>
      </c>
      <c r="C151" s="107" t="s">
        <v>535</v>
      </c>
      <c r="D151" s="107" t="s">
        <v>537</v>
      </c>
      <c r="E151" s="35" t="s">
        <v>51</v>
      </c>
      <c r="F151" s="34"/>
      <c r="G151" s="280">
        <v>0</v>
      </c>
      <c r="H151" s="62" t="s">
        <v>47</v>
      </c>
      <c r="I151" s="46">
        <v>901</v>
      </c>
      <c r="J151" s="107" t="s">
        <v>535</v>
      </c>
      <c r="K151" s="107" t="s">
        <v>537</v>
      </c>
      <c r="L151" s="35" t="s">
        <v>51</v>
      </c>
      <c r="M151" s="34"/>
      <c r="N151" s="280">
        <v>0</v>
      </c>
      <c r="O151" s="280">
        <v>0</v>
      </c>
    </row>
    <row r="152" spans="1:15" ht="15.75" thickBot="1" x14ac:dyDescent="0.3">
      <c r="A152" s="32" t="s">
        <v>547</v>
      </c>
      <c r="B152" s="45">
        <v>901</v>
      </c>
      <c r="C152" s="35" t="s">
        <v>535</v>
      </c>
      <c r="D152" s="35" t="s">
        <v>537</v>
      </c>
      <c r="E152" s="35" t="s">
        <v>51</v>
      </c>
      <c r="F152" s="35" t="s">
        <v>565</v>
      </c>
      <c r="G152" s="280">
        <v>0</v>
      </c>
      <c r="H152" s="32" t="s">
        <v>547</v>
      </c>
      <c r="I152" s="45">
        <v>901</v>
      </c>
      <c r="J152" s="35" t="s">
        <v>535</v>
      </c>
      <c r="K152" s="35" t="s">
        <v>537</v>
      </c>
      <c r="L152" s="35" t="s">
        <v>51</v>
      </c>
      <c r="M152" s="35" t="s">
        <v>565</v>
      </c>
      <c r="N152" s="280">
        <v>0</v>
      </c>
      <c r="O152" s="280">
        <v>0</v>
      </c>
    </row>
    <row r="153" spans="1:15" ht="39" thickBot="1" x14ac:dyDescent="0.3">
      <c r="A153" s="100" t="s">
        <v>59</v>
      </c>
      <c r="B153" s="101">
        <v>901</v>
      </c>
      <c r="C153" s="102" t="s">
        <v>535</v>
      </c>
      <c r="D153" s="102" t="s">
        <v>537</v>
      </c>
      <c r="E153" s="82" t="s">
        <v>64</v>
      </c>
      <c r="F153" s="82"/>
      <c r="G153" s="293">
        <f>G154</f>
        <v>0</v>
      </c>
      <c r="H153" s="100" t="s">
        <v>59</v>
      </c>
      <c r="I153" s="101">
        <v>901</v>
      </c>
      <c r="J153" s="102" t="s">
        <v>535</v>
      </c>
      <c r="K153" s="102" t="s">
        <v>537</v>
      </c>
      <c r="L153" s="82" t="s">
        <v>64</v>
      </c>
      <c r="M153" s="82"/>
      <c r="N153" s="293">
        <f>N154</f>
        <v>0</v>
      </c>
      <c r="O153" s="293">
        <f>O154</f>
        <v>0</v>
      </c>
    </row>
    <row r="154" spans="1:15" ht="26.25" thickBot="1" x14ac:dyDescent="0.3">
      <c r="A154" s="51" t="s">
        <v>60</v>
      </c>
      <c r="B154" s="49">
        <v>901</v>
      </c>
      <c r="C154" s="50" t="s">
        <v>535</v>
      </c>
      <c r="D154" s="50" t="s">
        <v>537</v>
      </c>
      <c r="E154" s="34" t="s">
        <v>65</v>
      </c>
      <c r="F154" s="35"/>
      <c r="G154" s="279">
        <f>G155+G157</f>
        <v>0</v>
      </c>
      <c r="H154" s="51" t="s">
        <v>60</v>
      </c>
      <c r="I154" s="49">
        <v>901</v>
      </c>
      <c r="J154" s="50" t="s">
        <v>535</v>
      </c>
      <c r="K154" s="50" t="s">
        <v>537</v>
      </c>
      <c r="L154" s="34" t="s">
        <v>65</v>
      </c>
      <c r="M154" s="35"/>
      <c r="N154" s="279">
        <f>N155+N157</f>
        <v>0</v>
      </c>
      <c r="O154" s="279">
        <f>O155+O157</f>
        <v>0</v>
      </c>
    </row>
    <row r="155" spans="1:15" ht="26.25" thickBot="1" x14ac:dyDescent="0.3">
      <c r="A155" s="62" t="s">
        <v>564</v>
      </c>
      <c r="B155" s="46">
        <v>901</v>
      </c>
      <c r="C155" s="107" t="s">
        <v>535</v>
      </c>
      <c r="D155" s="107" t="s">
        <v>537</v>
      </c>
      <c r="E155" s="35" t="s">
        <v>66</v>
      </c>
      <c r="F155" s="34"/>
      <c r="G155" s="280">
        <f>G156</f>
        <v>0</v>
      </c>
      <c r="H155" s="62" t="s">
        <v>564</v>
      </c>
      <c r="I155" s="46">
        <v>901</v>
      </c>
      <c r="J155" s="107" t="s">
        <v>535</v>
      </c>
      <c r="K155" s="107" t="s">
        <v>537</v>
      </c>
      <c r="L155" s="35" t="s">
        <v>66</v>
      </c>
      <c r="M155" s="34"/>
      <c r="N155" s="280">
        <f>N156</f>
        <v>0</v>
      </c>
      <c r="O155" s="280">
        <f>O156</f>
        <v>0</v>
      </c>
    </row>
    <row r="156" spans="1:15" ht="15.75" thickBot="1" x14ac:dyDescent="0.3">
      <c r="A156" s="32" t="s">
        <v>547</v>
      </c>
      <c r="B156" s="45">
        <v>901</v>
      </c>
      <c r="C156" s="35" t="s">
        <v>535</v>
      </c>
      <c r="D156" s="35" t="s">
        <v>537</v>
      </c>
      <c r="E156" s="35" t="s">
        <v>66</v>
      </c>
      <c r="F156" s="35" t="s">
        <v>565</v>
      </c>
      <c r="G156" s="280"/>
      <c r="H156" s="32" t="s">
        <v>547</v>
      </c>
      <c r="I156" s="45">
        <v>901</v>
      </c>
      <c r="J156" s="35" t="s">
        <v>535</v>
      </c>
      <c r="K156" s="35" t="s">
        <v>537</v>
      </c>
      <c r="L156" s="35" t="s">
        <v>66</v>
      </c>
      <c r="M156" s="35" t="s">
        <v>565</v>
      </c>
      <c r="N156" s="280"/>
      <c r="O156" s="280"/>
    </row>
    <row r="157" spans="1:15" ht="26.25" thickBot="1" x14ac:dyDescent="0.3">
      <c r="A157" s="62" t="s">
        <v>2</v>
      </c>
      <c r="B157" s="46">
        <v>901</v>
      </c>
      <c r="C157" s="107" t="s">
        <v>535</v>
      </c>
      <c r="D157" s="107" t="s">
        <v>537</v>
      </c>
      <c r="E157" s="35" t="s">
        <v>67</v>
      </c>
      <c r="F157" s="35"/>
      <c r="G157" s="280">
        <f>G158</f>
        <v>0</v>
      </c>
      <c r="H157" s="62" t="s">
        <v>2</v>
      </c>
      <c r="I157" s="46">
        <v>901</v>
      </c>
      <c r="J157" s="107" t="s">
        <v>535</v>
      </c>
      <c r="K157" s="107" t="s">
        <v>537</v>
      </c>
      <c r="L157" s="35" t="s">
        <v>67</v>
      </c>
      <c r="M157" s="35"/>
      <c r="N157" s="280">
        <f>N158</f>
        <v>0</v>
      </c>
      <c r="O157" s="280">
        <f>O158</f>
        <v>0</v>
      </c>
    </row>
    <row r="158" spans="1:15" ht="15.75" thickBot="1" x14ac:dyDescent="0.3">
      <c r="A158" s="32" t="s">
        <v>547</v>
      </c>
      <c r="B158" s="45">
        <v>901</v>
      </c>
      <c r="C158" s="35" t="s">
        <v>535</v>
      </c>
      <c r="D158" s="35" t="s">
        <v>537</v>
      </c>
      <c r="E158" s="35" t="s">
        <v>67</v>
      </c>
      <c r="F158" s="35" t="s">
        <v>565</v>
      </c>
      <c r="G158" s="280">
        <v>0</v>
      </c>
      <c r="H158" s="32" t="s">
        <v>547</v>
      </c>
      <c r="I158" s="45">
        <v>901</v>
      </c>
      <c r="J158" s="35" t="s">
        <v>535</v>
      </c>
      <c r="K158" s="35" t="s">
        <v>537</v>
      </c>
      <c r="L158" s="35" t="s">
        <v>67</v>
      </c>
      <c r="M158" s="35" t="s">
        <v>565</v>
      </c>
      <c r="N158" s="280">
        <v>0</v>
      </c>
      <c r="O158" s="280">
        <v>0</v>
      </c>
    </row>
    <row r="159" spans="1:15" ht="39" thickBot="1" x14ac:dyDescent="0.3">
      <c r="A159" s="71" t="s">
        <v>806</v>
      </c>
      <c r="B159" s="101">
        <v>901</v>
      </c>
      <c r="C159" s="102" t="s">
        <v>535</v>
      </c>
      <c r="D159" s="102" t="s">
        <v>537</v>
      </c>
      <c r="E159" s="82" t="s">
        <v>68</v>
      </c>
      <c r="F159" s="82"/>
      <c r="G159" s="293">
        <f>G160</f>
        <v>0</v>
      </c>
      <c r="H159" s="71" t="s">
        <v>806</v>
      </c>
      <c r="I159" s="101">
        <v>901</v>
      </c>
      <c r="J159" s="102" t="s">
        <v>535</v>
      </c>
      <c r="K159" s="102" t="s">
        <v>537</v>
      </c>
      <c r="L159" s="82" t="s">
        <v>68</v>
      </c>
      <c r="M159" s="82"/>
      <c r="N159" s="293">
        <f>N160</f>
        <v>0</v>
      </c>
      <c r="O159" s="293">
        <f>O160</f>
        <v>0</v>
      </c>
    </row>
    <row r="160" spans="1:15" ht="26.25" thickBot="1" x14ac:dyDescent="0.3">
      <c r="A160" s="51" t="s">
        <v>61</v>
      </c>
      <c r="B160" s="49">
        <v>901</v>
      </c>
      <c r="C160" s="50" t="s">
        <v>535</v>
      </c>
      <c r="D160" s="50" t="s">
        <v>537</v>
      </c>
      <c r="E160" s="34" t="s">
        <v>69</v>
      </c>
      <c r="F160" s="34"/>
      <c r="G160" s="279">
        <f>G161</f>
        <v>0</v>
      </c>
      <c r="H160" s="51" t="s">
        <v>61</v>
      </c>
      <c r="I160" s="49">
        <v>901</v>
      </c>
      <c r="J160" s="50" t="s">
        <v>535</v>
      </c>
      <c r="K160" s="50" t="s">
        <v>537</v>
      </c>
      <c r="L160" s="34" t="s">
        <v>69</v>
      </c>
      <c r="M160" s="34"/>
      <c r="N160" s="279">
        <f>N161</f>
        <v>0</v>
      </c>
      <c r="O160" s="279">
        <f>O161</f>
        <v>0</v>
      </c>
    </row>
    <row r="161" spans="1:15" ht="51.75" thickBot="1" x14ac:dyDescent="0.3">
      <c r="A161" s="62" t="s">
        <v>62</v>
      </c>
      <c r="B161" s="46">
        <v>901</v>
      </c>
      <c r="C161" s="107" t="s">
        <v>535</v>
      </c>
      <c r="D161" s="107" t="s">
        <v>537</v>
      </c>
      <c r="E161" s="35" t="s">
        <v>70</v>
      </c>
      <c r="F161" s="35"/>
      <c r="G161" s="280">
        <v>0</v>
      </c>
      <c r="H161" s="62" t="s">
        <v>62</v>
      </c>
      <c r="I161" s="46">
        <v>901</v>
      </c>
      <c r="J161" s="107" t="s">
        <v>535</v>
      </c>
      <c r="K161" s="107" t="s">
        <v>537</v>
      </c>
      <c r="L161" s="35" t="s">
        <v>70</v>
      </c>
      <c r="M161" s="35"/>
      <c r="N161" s="280">
        <v>0</v>
      </c>
      <c r="O161" s="280">
        <v>0</v>
      </c>
    </row>
    <row r="162" spans="1:15" ht="15.75" thickBot="1" x14ac:dyDescent="0.3">
      <c r="A162" s="32" t="s">
        <v>547</v>
      </c>
      <c r="B162" s="45">
        <v>901</v>
      </c>
      <c r="C162" s="35" t="s">
        <v>535</v>
      </c>
      <c r="D162" s="35" t="s">
        <v>537</v>
      </c>
      <c r="E162" s="35" t="s">
        <v>70</v>
      </c>
      <c r="F162" s="35" t="s">
        <v>565</v>
      </c>
      <c r="G162" s="280">
        <v>0</v>
      </c>
      <c r="H162" s="32" t="s">
        <v>547</v>
      </c>
      <c r="I162" s="45">
        <v>901</v>
      </c>
      <c r="J162" s="35" t="s">
        <v>535</v>
      </c>
      <c r="K162" s="35" t="s">
        <v>537</v>
      </c>
      <c r="L162" s="35" t="s">
        <v>70</v>
      </c>
      <c r="M162" s="35" t="s">
        <v>565</v>
      </c>
      <c r="N162" s="280">
        <v>0</v>
      </c>
      <c r="O162" s="280">
        <v>0</v>
      </c>
    </row>
    <row r="163" spans="1:15" ht="15.75" thickBot="1" x14ac:dyDescent="0.3">
      <c r="A163" s="40" t="s">
        <v>554</v>
      </c>
      <c r="B163" s="49">
        <v>901</v>
      </c>
      <c r="C163" s="50" t="s">
        <v>359</v>
      </c>
      <c r="D163" s="50" t="s">
        <v>360</v>
      </c>
      <c r="E163" s="50"/>
      <c r="F163" s="50"/>
      <c r="G163" s="299">
        <f>G164</f>
        <v>2041.7</v>
      </c>
      <c r="H163" s="40" t="s">
        <v>554</v>
      </c>
      <c r="I163" s="49">
        <v>901</v>
      </c>
      <c r="J163" s="50" t="s">
        <v>359</v>
      </c>
      <c r="K163" s="50" t="s">
        <v>360</v>
      </c>
      <c r="L163" s="50"/>
      <c r="M163" s="50"/>
      <c r="N163" s="299">
        <f t="shared" ref="N163:O166" si="8">N164</f>
        <v>2041.7</v>
      </c>
      <c r="O163" s="299">
        <f t="shared" si="8"/>
        <v>2041.7</v>
      </c>
    </row>
    <row r="164" spans="1:15" ht="15.75" thickBot="1" x14ac:dyDescent="0.3">
      <c r="A164" s="39" t="s">
        <v>525</v>
      </c>
      <c r="B164" s="48">
        <v>901</v>
      </c>
      <c r="C164" s="34" t="s">
        <v>359</v>
      </c>
      <c r="D164" s="34" t="s">
        <v>532</v>
      </c>
      <c r="E164" s="34"/>
      <c r="F164" s="34"/>
      <c r="G164" s="279">
        <f>G165</f>
        <v>2041.7</v>
      </c>
      <c r="H164" s="39" t="s">
        <v>525</v>
      </c>
      <c r="I164" s="48">
        <v>901</v>
      </c>
      <c r="J164" s="34" t="s">
        <v>359</v>
      </c>
      <c r="K164" s="34" t="s">
        <v>532</v>
      </c>
      <c r="L164" s="34"/>
      <c r="M164" s="34"/>
      <c r="N164" s="279">
        <f t="shared" si="8"/>
        <v>2041.7</v>
      </c>
      <c r="O164" s="279">
        <f t="shared" si="8"/>
        <v>2041.7</v>
      </c>
    </row>
    <row r="165" spans="1:15" ht="27" thickBot="1" x14ac:dyDescent="0.3">
      <c r="A165" s="81" t="s">
        <v>324</v>
      </c>
      <c r="B165" s="49">
        <v>901</v>
      </c>
      <c r="C165" s="34" t="s">
        <v>359</v>
      </c>
      <c r="D165" s="34" t="s">
        <v>532</v>
      </c>
      <c r="E165" s="34" t="s">
        <v>340</v>
      </c>
      <c r="F165" s="34"/>
      <c r="G165" s="279">
        <f>G166</f>
        <v>2041.7</v>
      </c>
      <c r="H165" s="81" t="s">
        <v>324</v>
      </c>
      <c r="I165" s="49">
        <v>901</v>
      </c>
      <c r="J165" s="34" t="s">
        <v>359</v>
      </c>
      <c r="K165" s="34" t="s">
        <v>532</v>
      </c>
      <c r="L165" s="34" t="s">
        <v>340</v>
      </c>
      <c r="M165" s="34"/>
      <c r="N165" s="279">
        <f t="shared" si="8"/>
        <v>2041.7</v>
      </c>
      <c r="O165" s="279">
        <f t="shared" si="8"/>
        <v>2041.7</v>
      </c>
    </row>
    <row r="166" spans="1:15" ht="39.75" thickBot="1" x14ac:dyDescent="0.3">
      <c r="A166" s="80" t="s">
        <v>329</v>
      </c>
      <c r="B166" s="46">
        <v>901</v>
      </c>
      <c r="C166" s="35" t="s">
        <v>359</v>
      </c>
      <c r="D166" s="35" t="s">
        <v>532</v>
      </c>
      <c r="E166" s="35" t="s">
        <v>344</v>
      </c>
      <c r="F166" s="35"/>
      <c r="G166" s="280">
        <f>G167</f>
        <v>2041.7</v>
      </c>
      <c r="H166" s="80" t="s">
        <v>329</v>
      </c>
      <c r="I166" s="46">
        <v>901</v>
      </c>
      <c r="J166" s="35" t="s">
        <v>359</v>
      </c>
      <c r="K166" s="35" t="s">
        <v>532</v>
      </c>
      <c r="L166" s="35" t="s">
        <v>344</v>
      </c>
      <c r="M166" s="35"/>
      <c r="N166" s="280">
        <f t="shared" si="8"/>
        <v>2041.7</v>
      </c>
      <c r="O166" s="280">
        <f t="shared" si="8"/>
        <v>2041.7</v>
      </c>
    </row>
    <row r="167" spans="1:15" ht="15.75" thickBot="1" x14ac:dyDescent="0.3">
      <c r="A167" s="59" t="s">
        <v>555</v>
      </c>
      <c r="B167" s="60" t="s">
        <v>356</v>
      </c>
      <c r="C167" s="35" t="s">
        <v>359</v>
      </c>
      <c r="D167" s="35" t="s">
        <v>532</v>
      </c>
      <c r="E167" s="35" t="s">
        <v>344</v>
      </c>
      <c r="F167" s="35" t="s">
        <v>336</v>
      </c>
      <c r="G167" s="280">
        <v>2041.7</v>
      </c>
      <c r="H167" s="59" t="s">
        <v>555</v>
      </c>
      <c r="I167" s="60" t="s">
        <v>356</v>
      </c>
      <c r="J167" s="35" t="s">
        <v>359</v>
      </c>
      <c r="K167" s="35" t="s">
        <v>532</v>
      </c>
      <c r="L167" s="35" t="s">
        <v>344</v>
      </c>
      <c r="M167" s="35" t="s">
        <v>336</v>
      </c>
      <c r="N167" s="280">
        <v>2041.7</v>
      </c>
      <c r="O167" s="280">
        <v>2041.7</v>
      </c>
    </row>
    <row r="168" spans="1:15" ht="29.25" thickBot="1" x14ac:dyDescent="0.3">
      <c r="A168" s="110" t="s">
        <v>408</v>
      </c>
      <c r="B168" s="111">
        <v>902</v>
      </c>
      <c r="C168" s="112"/>
      <c r="D168" s="112"/>
      <c r="E168" s="300"/>
      <c r="F168" s="300"/>
      <c r="G168" s="301">
        <f>G169+G272+G299+G342+G361+G367+G396</f>
        <v>58613.1</v>
      </c>
      <c r="H168" s="110" t="s">
        <v>408</v>
      </c>
      <c r="I168" s="111">
        <v>902</v>
      </c>
      <c r="J168" s="112"/>
      <c r="K168" s="112"/>
      <c r="L168" s="300"/>
      <c r="M168" s="300"/>
      <c r="N168" s="301">
        <f>N169+N272+N299+N342+N361+N367+N396</f>
        <v>54691.1</v>
      </c>
      <c r="O168" s="301">
        <f>O169+O272+O299+O342+O361+O367+O396</f>
        <v>53734.999999999993</v>
      </c>
    </row>
    <row r="169" spans="1:15" ht="15.75" thickBot="1" x14ac:dyDescent="0.3">
      <c r="A169" s="51" t="s">
        <v>409</v>
      </c>
      <c r="B169" s="49">
        <v>902</v>
      </c>
      <c r="C169" s="50" t="s">
        <v>531</v>
      </c>
      <c r="D169" s="50" t="s">
        <v>360</v>
      </c>
      <c r="E169" s="107"/>
      <c r="F169" s="107"/>
      <c r="G169" s="302">
        <f>G170+G176+G223+G227+G232+G236+G241</f>
        <v>35575.1</v>
      </c>
      <c r="H169" s="51" t="s">
        <v>409</v>
      </c>
      <c r="I169" s="49">
        <v>902</v>
      </c>
      <c r="J169" s="50" t="s">
        <v>531</v>
      </c>
      <c r="K169" s="50" t="s">
        <v>360</v>
      </c>
      <c r="L169" s="107"/>
      <c r="M169" s="107"/>
      <c r="N169" s="302">
        <f>N170+N176+N223+N227+N232+N236+N241</f>
        <v>32639.1</v>
      </c>
      <c r="O169" s="302">
        <f>O170+O176+O223+O227+O232+O236+O241</f>
        <v>31718.6</v>
      </c>
    </row>
    <row r="170" spans="1:15" ht="26.25" thickBot="1" x14ac:dyDescent="0.3">
      <c r="A170" s="51" t="s">
        <v>557</v>
      </c>
      <c r="B170" s="49">
        <v>902</v>
      </c>
      <c r="C170" s="50" t="s">
        <v>531</v>
      </c>
      <c r="D170" s="50" t="s">
        <v>360</v>
      </c>
      <c r="E170" s="34" t="s">
        <v>118</v>
      </c>
      <c r="F170" s="35"/>
      <c r="G170" s="303">
        <f>G171+G202+G206+G213</f>
        <v>24660.400000000001</v>
      </c>
      <c r="H170" s="51" t="s">
        <v>557</v>
      </c>
      <c r="I170" s="49">
        <v>902</v>
      </c>
      <c r="J170" s="50" t="s">
        <v>531</v>
      </c>
      <c r="K170" s="50" t="s">
        <v>360</v>
      </c>
      <c r="L170" s="34" t="s">
        <v>118</v>
      </c>
      <c r="M170" s="35"/>
      <c r="N170" s="303">
        <f>N171+N202+N206+N213</f>
        <v>21918.800000000003</v>
      </c>
      <c r="O170" s="303">
        <f>O171+O202+O206+O213</f>
        <v>20918.8</v>
      </c>
    </row>
    <row r="171" spans="1:15" ht="39" thickBot="1" x14ac:dyDescent="0.3">
      <c r="A171" s="86" t="s">
        <v>558</v>
      </c>
      <c r="B171" s="101">
        <v>902</v>
      </c>
      <c r="C171" s="102" t="s">
        <v>531</v>
      </c>
      <c r="D171" s="102" t="s">
        <v>360</v>
      </c>
      <c r="E171" s="82" t="s">
        <v>119</v>
      </c>
      <c r="F171" s="82"/>
      <c r="G171" s="304">
        <f>G172+G186</f>
        <v>21805.9</v>
      </c>
      <c r="H171" s="86" t="s">
        <v>558</v>
      </c>
      <c r="I171" s="101">
        <v>902</v>
      </c>
      <c r="J171" s="102" t="s">
        <v>531</v>
      </c>
      <c r="K171" s="102" t="s">
        <v>360</v>
      </c>
      <c r="L171" s="82" t="s">
        <v>119</v>
      </c>
      <c r="M171" s="82"/>
      <c r="N171" s="304">
        <f>N172+N186</f>
        <v>19915.900000000001</v>
      </c>
      <c r="O171" s="304">
        <f>O172+O186</f>
        <v>18915.899999999998</v>
      </c>
    </row>
    <row r="172" spans="1:15" ht="27" thickBot="1" x14ac:dyDescent="0.3">
      <c r="A172" s="81" t="s">
        <v>363</v>
      </c>
      <c r="B172" s="49">
        <v>902</v>
      </c>
      <c r="C172" s="50" t="s">
        <v>531</v>
      </c>
      <c r="D172" s="50" t="s">
        <v>538</v>
      </c>
      <c r="E172" s="34"/>
      <c r="F172" s="34"/>
      <c r="G172" s="279">
        <f>G173</f>
        <v>2396.8000000000002</v>
      </c>
      <c r="H172" s="81" t="s">
        <v>363</v>
      </c>
      <c r="I172" s="49">
        <v>902</v>
      </c>
      <c r="J172" s="50" t="s">
        <v>531</v>
      </c>
      <c r="K172" s="50" t="s">
        <v>538</v>
      </c>
      <c r="L172" s="34"/>
      <c r="M172" s="34"/>
      <c r="N172" s="279">
        <f t="shared" ref="N172:O174" si="9">N173</f>
        <v>2396.8000000000002</v>
      </c>
      <c r="O172" s="279">
        <f t="shared" si="9"/>
        <v>2396.8000000000002</v>
      </c>
    </row>
    <row r="173" spans="1:15" ht="27" thickBot="1" x14ac:dyDescent="0.3">
      <c r="A173" s="81" t="s">
        <v>559</v>
      </c>
      <c r="B173" s="49">
        <v>902</v>
      </c>
      <c r="C173" s="50" t="s">
        <v>531</v>
      </c>
      <c r="D173" s="50" t="s">
        <v>538</v>
      </c>
      <c r="E173" s="34" t="s">
        <v>120</v>
      </c>
      <c r="F173" s="35"/>
      <c r="G173" s="279">
        <f>G174</f>
        <v>2396.8000000000002</v>
      </c>
      <c r="H173" s="81" t="s">
        <v>559</v>
      </c>
      <c r="I173" s="49">
        <v>902</v>
      </c>
      <c r="J173" s="50" t="s">
        <v>531</v>
      </c>
      <c r="K173" s="50" t="s">
        <v>538</v>
      </c>
      <c r="L173" s="34" t="s">
        <v>120</v>
      </c>
      <c r="M173" s="35"/>
      <c r="N173" s="279">
        <f t="shared" si="9"/>
        <v>2396.8000000000002</v>
      </c>
      <c r="O173" s="279">
        <f t="shared" si="9"/>
        <v>2396.8000000000002</v>
      </c>
    </row>
    <row r="174" spans="1:15" ht="27" thickBot="1" x14ac:dyDescent="0.3">
      <c r="A174" s="80" t="s">
        <v>560</v>
      </c>
      <c r="B174" s="46">
        <v>902</v>
      </c>
      <c r="C174" s="107" t="s">
        <v>531</v>
      </c>
      <c r="D174" s="107" t="s">
        <v>538</v>
      </c>
      <c r="E174" s="35" t="s">
        <v>121</v>
      </c>
      <c r="F174" s="35"/>
      <c r="G174" s="280">
        <f>G175</f>
        <v>2396.8000000000002</v>
      </c>
      <c r="H174" s="80" t="s">
        <v>560</v>
      </c>
      <c r="I174" s="46">
        <v>902</v>
      </c>
      <c r="J174" s="107" t="s">
        <v>531</v>
      </c>
      <c r="K174" s="107" t="s">
        <v>538</v>
      </c>
      <c r="L174" s="35" t="s">
        <v>121</v>
      </c>
      <c r="M174" s="35"/>
      <c r="N174" s="280">
        <f t="shared" si="9"/>
        <v>2396.8000000000002</v>
      </c>
      <c r="O174" s="280">
        <f t="shared" si="9"/>
        <v>2396.8000000000002</v>
      </c>
    </row>
    <row r="175" spans="1:15" ht="36.75" thickBot="1" x14ac:dyDescent="0.3">
      <c r="A175" s="32" t="s">
        <v>546</v>
      </c>
      <c r="B175" s="45">
        <v>902</v>
      </c>
      <c r="C175" s="35" t="s">
        <v>531</v>
      </c>
      <c r="D175" s="35" t="s">
        <v>538</v>
      </c>
      <c r="E175" s="35" t="s">
        <v>121</v>
      </c>
      <c r="F175" s="35" t="s">
        <v>436</v>
      </c>
      <c r="G175" s="280">
        <v>2396.8000000000002</v>
      </c>
      <c r="H175" s="32" t="s">
        <v>546</v>
      </c>
      <c r="I175" s="45">
        <v>902</v>
      </c>
      <c r="J175" s="35" t="s">
        <v>531</v>
      </c>
      <c r="K175" s="35" t="s">
        <v>538</v>
      </c>
      <c r="L175" s="35" t="s">
        <v>121</v>
      </c>
      <c r="M175" s="35" t="s">
        <v>436</v>
      </c>
      <c r="N175" s="280">
        <v>2396.8000000000002</v>
      </c>
      <c r="O175" s="280">
        <v>2396.8000000000002</v>
      </c>
    </row>
    <row r="176" spans="1:15" ht="26.25" thickBot="1" x14ac:dyDescent="0.3">
      <c r="A176" s="113" t="s">
        <v>502</v>
      </c>
      <c r="B176" s="101">
        <v>902</v>
      </c>
      <c r="C176" s="102" t="s">
        <v>531</v>
      </c>
      <c r="D176" s="102" t="s">
        <v>532</v>
      </c>
      <c r="E176" s="102"/>
      <c r="F176" s="102"/>
      <c r="G176" s="305">
        <f>G177</f>
        <v>1089.5999999999999</v>
      </c>
      <c r="H176" s="113" t="s">
        <v>502</v>
      </c>
      <c r="I176" s="101">
        <v>902</v>
      </c>
      <c r="J176" s="102" t="s">
        <v>531</v>
      </c>
      <c r="K176" s="102" t="s">
        <v>532</v>
      </c>
      <c r="L176" s="102"/>
      <c r="M176" s="102"/>
      <c r="N176" s="305">
        <f t="shared" ref="N176:O178" si="10">N177</f>
        <v>1089.5999999999999</v>
      </c>
      <c r="O176" s="305">
        <f t="shared" si="10"/>
        <v>1089.5999999999999</v>
      </c>
    </row>
    <row r="177" spans="1:15" ht="15.75" thickBot="1" x14ac:dyDescent="0.3">
      <c r="A177" s="79" t="s">
        <v>260</v>
      </c>
      <c r="B177" s="49">
        <v>902</v>
      </c>
      <c r="C177" s="34" t="s">
        <v>531</v>
      </c>
      <c r="D177" s="34" t="s">
        <v>532</v>
      </c>
      <c r="E177" s="34" t="s">
        <v>306</v>
      </c>
      <c r="F177" s="34"/>
      <c r="G177" s="279">
        <f>G178</f>
        <v>1089.5999999999999</v>
      </c>
      <c r="H177" s="79" t="s">
        <v>260</v>
      </c>
      <c r="I177" s="49">
        <v>902</v>
      </c>
      <c r="J177" s="34" t="s">
        <v>531</v>
      </c>
      <c r="K177" s="34" t="s">
        <v>532</v>
      </c>
      <c r="L177" s="34" t="s">
        <v>306</v>
      </c>
      <c r="M177" s="34"/>
      <c r="N177" s="279">
        <f t="shared" si="10"/>
        <v>1089.5999999999999</v>
      </c>
      <c r="O177" s="279">
        <f t="shared" si="10"/>
        <v>1089.5999999999999</v>
      </c>
    </row>
    <row r="178" spans="1:15" ht="26.25" thickBot="1" x14ac:dyDescent="0.3">
      <c r="A178" s="79" t="s">
        <v>261</v>
      </c>
      <c r="B178" s="49">
        <v>902</v>
      </c>
      <c r="C178" s="34" t="s">
        <v>531</v>
      </c>
      <c r="D178" s="34" t="s">
        <v>532</v>
      </c>
      <c r="E178" s="34" t="s">
        <v>307</v>
      </c>
      <c r="F178" s="34"/>
      <c r="G178" s="279">
        <f>G179</f>
        <v>1089.5999999999999</v>
      </c>
      <c r="H178" s="79" t="s">
        <v>261</v>
      </c>
      <c r="I178" s="49">
        <v>902</v>
      </c>
      <c r="J178" s="34" t="s">
        <v>531</v>
      </c>
      <c r="K178" s="34" t="s">
        <v>532</v>
      </c>
      <c r="L178" s="34" t="s">
        <v>307</v>
      </c>
      <c r="M178" s="34"/>
      <c r="N178" s="279">
        <f t="shared" si="10"/>
        <v>1089.5999999999999</v>
      </c>
      <c r="O178" s="279">
        <f t="shared" si="10"/>
        <v>1089.5999999999999</v>
      </c>
    </row>
    <row r="179" spans="1:15" ht="15.75" thickBot="1" x14ac:dyDescent="0.3">
      <c r="A179" s="76" t="s">
        <v>262</v>
      </c>
      <c r="B179" s="46">
        <v>902</v>
      </c>
      <c r="C179" s="35" t="s">
        <v>531</v>
      </c>
      <c r="D179" s="35" t="s">
        <v>532</v>
      </c>
      <c r="E179" s="35" t="s">
        <v>308</v>
      </c>
      <c r="F179" s="35"/>
      <c r="G179" s="279">
        <f>G180+G182</f>
        <v>1089.5999999999999</v>
      </c>
      <c r="H179" s="76" t="s">
        <v>262</v>
      </c>
      <c r="I179" s="46">
        <v>902</v>
      </c>
      <c r="J179" s="35" t="s">
        <v>531</v>
      </c>
      <c r="K179" s="35" t="s">
        <v>532</v>
      </c>
      <c r="L179" s="35" t="s">
        <v>308</v>
      </c>
      <c r="M179" s="35"/>
      <c r="N179" s="279">
        <f>N180+N182</f>
        <v>1089.5999999999999</v>
      </c>
      <c r="O179" s="279">
        <f>O180+O182</f>
        <v>1089.5999999999999</v>
      </c>
    </row>
    <row r="180" spans="1:15" ht="26.25" thickBot="1" x14ac:dyDescent="0.3">
      <c r="A180" s="76" t="s">
        <v>560</v>
      </c>
      <c r="B180" s="46">
        <v>902</v>
      </c>
      <c r="C180" s="35" t="s">
        <v>531</v>
      </c>
      <c r="D180" s="35" t="s">
        <v>532</v>
      </c>
      <c r="E180" s="35" t="s">
        <v>315</v>
      </c>
      <c r="F180" s="35"/>
      <c r="G180" s="280">
        <f>G181</f>
        <v>924.1</v>
      </c>
      <c r="H180" s="76" t="s">
        <v>560</v>
      </c>
      <c r="I180" s="46">
        <v>902</v>
      </c>
      <c r="J180" s="35" t="s">
        <v>531</v>
      </c>
      <c r="K180" s="35" t="s">
        <v>532</v>
      </c>
      <c r="L180" s="35" t="s">
        <v>315</v>
      </c>
      <c r="M180" s="35"/>
      <c r="N180" s="280">
        <f>N181</f>
        <v>924.1</v>
      </c>
      <c r="O180" s="280">
        <f>O181</f>
        <v>924.1</v>
      </c>
    </row>
    <row r="181" spans="1:15" ht="37.5" thickBot="1" x14ac:dyDescent="0.3">
      <c r="A181" s="6" t="s">
        <v>546</v>
      </c>
      <c r="B181" s="45">
        <v>902</v>
      </c>
      <c r="C181" s="35" t="s">
        <v>531</v>
      </c>
      <c r="D181" s="35" t="s">
        <v>532</v>
      </c>
      <c r="E181" s="35" t="s">
        <v>315</v>
      </c>
      <c r="F181" s="35" t="s">
        <v>436</v>
      </c>
      <c r="G181" s="280">
        <v>924.1</v>
      </c>
      <c r="H181" s="6" t="s">
        <v>546</v>
      </c>
      <c r="I181" s="45">
        <v>902</v>
      </c>
      <c r="J181" s="35" t="s">
        <v>531</v>
      </c>
      <c r="K181" s="35" t="s">
        <v>532</v>
      </c>
      <c r="L181" s="35" t="s">
        <v>315</v>
      </c>
      <c r="M181" s="35" t="s">
        <v>436</v>
      </c>
      <c r="N181" s="280">
        <v>924.1</v>
      </c>
      <c r="O181" s="280">
        <v>924.1</v>
      </c>
    </row>
    <row r="182" spans="1:15" ht="26.25" thickBot="1" x14ac:dyDescent="0.3">
      <c r="A182" s="76" t="s">
        <v>123</v>
      </c>
      <c r="B182" s="46">
        <v>902</v>
      </c>
      <c r="C182" s="35" t="s">
        <v>531</v>
      </c>
      <c r="D182" s="35" t="s">
        <v>532</v>
      </c>
      <c r="E182" s="35" t="s">
        <v>316</v>
      </c>
      <c r="F182" s="35"/>
      <c r="G182" s="280">
        <f>G183+G184</f>
        <v>165.5</v>
      </c>
      <c r="H182" s="76" t="s">
        <v>123</v>
      </c>
      <c r="I182" s="46">
        <v>902</v>
      </c>
      <c r="J182" s="35" t="s">
        <v>531</v>
      </c>
      <c r="K182" s="35" t="s">
        <v>532</v>
      </c>
      <c r="L182" s="35" t="s">
        <v>316</v>
      </c>
      <c r="M182" s="35"/>
      <c r="N182" s="280">
        <f>N183+N184</f>
        <v>165.5</v>
      </c>
      <c r="O182" s="280">
        <f>O183+O184</f>
        <v>165.5</v>
      </c>
    </row>
    <row r="183" spans="1:15" ht="15.75" thickBot="1" x14ac:dyDescent="0.3">
      <c r="A183" s="32" t="s">
        <v>547</v>
      </c>
      <c r="B183" s="45">
        <v>902</v>
      </c>
      <c r="C183" s="35" t="s">
        <v>531</v>
      </c>
      <c r="D183" s="35" t="s">
        <v>532</v>
      </c>
      <c r="E183" s="35" t="s">
        <v>316</v>
      </c>
      <c r="F183" s="35" t="s">
        <v>565</v>
      </c>
      <c r="G183" s="280">
        <v>165.5</v>
      </c>
      <c r="H183" s="32" t="s">
        <v>547</v>
      </c>
      <c r="I183" s="45">
        <v>902</v>
      </c>
      <c r="J183" s="35" t="s">
        <v>531</v>
      </c>
      <c r="K183" s="35" t="s">
        <v>532</v>
      </c>
      <c r="L183" s="35" t="s">
        <v>316</v>
      </c>
      <c r="M183" s="35" t="s">
        <v>565</v>
      </c>
      <c r="N183" s="280">
        <v>165.5</v>
      </c>
      <c r="O183" s="280">
        <v>165.5</v>
      </c>
    </row>
    <row r="184" spans="1:15" ht="15.75" thickBot="1" x14ac:dyDescent="0.3">
      <c r="A184" s="37" t="s">
        <v>548</v>
      </c>
      <c r="B184" s="45">
        <v>902</v>
      </c>
      <c r="C184" s="35" t="s">
        <v>531</v>
      </c>
      <c r="D184" s="35" t="s">
        <v>532</v>
      </c>
      <c r="E184" s="35" t="s">
        <v>316</v>
      </c>
      <c r="F184" s="35" t="s">
        <v>435</v>
      </c>
      <c r="G184" s="280">
        <v>0</v>
      </c>
      <c r="H184" s="37" t="s">
        <v>548</v>
      </c>
      <c r="I184" s="45">
        <v>902</v>
      </c>
      <c r="J184" s="35" t="s">
        <v>531</v>
      </c>
      <c r="K184" s="35" t="s">
        <v>532</v>
      </c>
      <c r="L184" s="35" t="s">
        <v>316</v>
      </c>
      <c r="M184" s="35" t="s">
        <v>435</v>
      </c>
      <c r="N184" s="280">
        <v>0</v>
      </c>
      <c r="O184" s="280">
        <v>0</v>
      </c>
    </row>
    <row r="185" spans="1:15" ht="39" thickBot="1" x14ac:dyDescent="0.3">
      <c r="A185" s="113" t="s">
        <v>362</v>
      </c>
      <c r="B185" s="101">
        <v>902</v>
      </c>
      <c r="C185" s="102" t="s">
        <v>531</v>
      </c>
      <c r="D185" s="102" t="s">
        <v>533</v>
      </c>
      <c r="E185" s="102"/>
      <c r="F185" s="102"/>
      <c r="G185" s="306">
        <f>G186+G202+G206+G223+G213</f>
        <v>22263.600000000002</v>
      </c>
      <c r="H185" s="113" t="s">
        <v>362</v>
      </c>
      <c r="I185" s="101">
        <v>902</v>
      </c>
      <c r="J185" s="102" t="s">
        <v>531</v>
      </c>
      <c r="K185" s="102" t="s">
        <v>533</v>
      </c>
      <c r="L185" s="102"/>
      <c r="M185" s="102"/>
      <c r="N185" s="306">
        <f>N186+N202+N206+N223+N213</f>
        <v>19522.000000000004</v>
      </c>
      <c r="O185" s="306">
        <f>O186+O202+O206+O223+O213</f>
        <v>18522</v>
      </c>
    </row>
    <row r="186" spans="1:15" ht="27" thickBot="1" x14ac:dyDescent="0.3">
      <c r="A186" s="91" t="s">
        <v>396</v>
      </c>
      <c r="B186" s="49">
        <v>902</v>
      </c>
      <c r="C186" s="50" t="s">
        <v>531</v>
      </c>
      <c r="D186" s="50" t="s">
        <v>533</v>
      </c>
      <c r="E186" s="34" t="s">
        <v>122</v>
      </c>
      <c r="F186" s="34"/>
      <c r="G186" s="279">
        <f>G187+G189+G193+G196+G198+G200</f>
        <v>19409.100000000002</v>
      </c>
      <c r="H186" s="91" t="s">
        <v>396</v>
      </c>
      <c r="I186" s="49">
        <v>902</v>
      </c>
      <c r="J186" s="50" t="s">
        <v>531</v>
      </c>
      <c r="K186" s="50" t="s">
        <v>533</v>
      </c>
      <c r="L186" s="34" t="s">
        <v>122</v>
      </c>
      <c r="M186" s="34"/>
      <c r="N186" s="279">
        <f>N187+N189+N193+N196+N198+N200</f>
        <v>17519.100000000002</v>
      </c>
      <c r="O186" s="279">
        <f>O187+O189+O193+O196+O198+O200</f>
        <v>16519.099999999999</v>
      </c>
    </row>
    <row r="187" spans="1:15" ht="27" thickBot="1" x14ac:dyDescent="0.3">
      <c r="A187" s="92" t="s">
        <v>560</v>
      </c>
      <c r="B187" s="46">
        <v>902</v>
      </c>
      <c r="C187" s="107" t="s">
        <v>531</v>
      </c>
      <c r="D187" s="107" t="s">
        <v>533</v>
      </c>
      <c r="E187" s="35" t="s">
        <v>125</v>
      </c>
      <c r="F187" s="34"/>
      <c r="G187" s="280">
        <f>G188</f>
        <v>16041.2</v>
      </c>
      <c r="H187" s="92" t="s">
        <v>560</v>
      </c>
      <c r="I187" s="46">
        <v>902</v>
      </c>
      <c r="J187" s="107" t="s">
        <v>531</v>
      </c>
      <c r="K187" s="107" t="s">
        <v>533</v>
      </c>
      <c r="L187" s="35" t="s">
        <v>125</v>
      </c>
      <c r="M187" s="34"/>
      <c r="N187" s="280">
        <f>N188</f>
        <v>14151.2</v>
      </c>
      <c r="O187" s="280">
        <f>O188</f>
        <v>14151.2</v>
      </c>
    </row>
    <row r="188" spans="1:15" ht="36.75" thickBot="1" x14ac:dyDescent="0.3">
      <c r="A188" s="32" t="s">
        <v>546</v>
      </c>
      <c r="B188" s="45">
        <v>902</v>
      </c>
      <c r="C188" s="35" t="s">
        <v>531</v>
      </c>
      <c r="D188" s="35" t="s">
        <v>533</v>
      </c>
      <c r="E188" s="35" t="s">
        <v>125</v>
      </c>
      <c r="F188" s="35" t="s">
        <v>436</v>
      </c>
      <c r="G188" s="280">
        <f>15351.2+690</f>
        <v>16041.2</v>
      </c>
      <c r="H188" s="32" t="s">
        <v>546</v>
      </c>
      <c r="I188" s="45">
        <v>902</v>
      </c>
      <c r="J188" s="35" t="s">
        <v>531</v>
      </c>
      <c r="K188" s="35" t="s">
        <v>533</v>
      </c>
      <c r="L188" s="35" t="s">
        <v>125</v>
      </c>
      <c r="M188" s="35" t="s">
        <v>436</v>
      </c>
      <c r="N188" s="280">
        <f>15351.2-1200</f>
        <v>14151.2</v>
      </c>
      <c r="O188" s="280">
        <f>15351.2-1200</f>
        <v>14151.2</v>
      </c>
    </row>
    <row r="189" spans="1:15" ht="27" thickBot="1" x14ac:dyDescent="0.3">
      <c r="A189" s="80" t="s">
        <v>123</v>
      </c>
      <c r="B189" s="46">
        <v>902</v>
      </c>
      <c r="C189" s="107" t="s">
        <v>531</v>
      </c>
      <c r="D189" s="107" t="s">
        <v>533</v>
      </c>
      <c r="E189" s="35" t="s">
        <v>126</v>
      </c>
      <c r="F189" s="34"/>
      <c r="G189" s="280">
        <f>G191+G192+G190</f>
        <v>2264.4</v>
      </c>
      <c r="H189" s="80" t="s">
        <v>123</v>
      </c>
      <c r="I189" s="46">
        <v>902</v>
      </c>
      <c r="J189" s="107" t="s">
        <v>531</v>
      </c>
      <c r="K189" s="107" t="s">
        <v>533</v>
      </c>
      <c r="L189" s="35" t="s">
        <v>126</v>
      </c>
      <c r="M189" s="34"/>
      <c r="N189" s="280">
        <f>N191+N192+N190</f>
        <v>2264.4</v>
      </c>
      <c r="O189" s="280">
        <f>O191+O192+O190</f>
        <v>1764.4</v>
      </c>
    </row>
    <row r="190" spans="1:15" ht="36.75" thickBot="1" x14ac:dyDescent="0.3">
      <c r="A190" s="32" t="s">
        <v>546</v>
      </c>
      <c r="B190" s="46">
        <v>902</v>
      </c>
      <c r="C190" s="107" t="s">
        <v>531</v>
      </c>
      <c r="D190" s="107" t="s">
        <v>533</v>
      </c>
      <c r="E190" s="35" t="s">
        <v>126</v>
      </c>
      <c r="F190" s="35" t="s">
        <v>436</v>
      </c>
      <c r="G190" s="280"/>
      <c r="H190" s="32" t="s">
        <v>546</v>
      </c>
      <c r="I190" s="46">
        <v>902</v>
      </c>
      <c r="J190" s="107" t="s">
        <v>531</v>
      </c>
      <c r="K190" s="107" t="s">
        <v>533</v>
      </c>
      <c r="L190" s="35" t="s">
        <v>126</v>
      </c>
      <c r="M190" s="35" t="s">
        <v>436</v>
      </c>
      <c r="N190" s="280"/>
      <c r="O190" s="280"/>
    </row>
    <row r="191" spans="1:15" ht="15.75" thickBot="1" x14ac:dyDescent="0.3">
      <c r="A191" s="32" t="s">
        <v>547</v>
      </c>
      <c r="B191" s="45">
        <v>902</v>
      </c>
      <c r="C191" s="35" t="s">
        <v>531</v>
      </c>
      <c r="D191" s="35" t="s">
        <v>533</v>
      </c>
      <c r="E191" s="35" t="s">
        <v>126</v>
      </c>
      <c r="F191" s="35" t="s">
        <v>565</v>
      </c>
      <c r="G191" s="280">
        <v>2183.4</v>
      </c>
      <c r="H191" s="32" t="s">
        <v>547</v>
      </c>
      <c r="I191" s="45">
        <v>902</v>
      </c>
      <c r="J191" s="35" t="s">
        <v>531</v>
      </c>
      <c r="K191" s="35" t="s">
        <v>533</v>
      </c>
      <c r="L191" s="35" t="s">
        <v>126</v>
      </c>
      <c r="M191" s="35" t="s">
        <v>565</v>
      </c>
      <c r="N191" s="280">
        <f>2183.4</f>
        <v>2183.4</v>
      </c>
      <c r="O191" s="280">
        <f>2183.4-500</f>
        <v>1683.4</v>
      </c>
    </row>
    <row r="192" spans="1:15" ht="15.75" thickBot="1" x14ac:dyDescent="0.3">
      <c r="A192" s="37" t="s">
        <v>548</v>
      </c>
      <c r="B192" s="45">
        <v>902</v>
      </c>
      <c r="C192" s="35" t="s">
        <v>531</v>
      </c>
      <c r="D192" s="35" t="s">
        <v>533</v>
      </c>
      <c r="E192" s="35" t="s">
        <v>126</v>
      </c>
      <c r="F192" s="35" t="s">
        <v>435</v>
      </c>
      <c r="G192" s="280">
        <v>81</v>
      </c>
      <c r="H192" s="37" t="s">
        <v>548</v>
      </c>
      <c r="I192" s="45">
        <v>902</v>
      </c>
      <c r="J192" s="35" t="s">
        <v>531</v>
      </c>
      <c r="K192" s="35" t="s">
        <v>533</v>
      </c>
      <c r="L192" s="35" t="s">
        <v>126</v>
      </c>
      <c r="M192" s="35" t="s">
        <v>435</v>
      </c>
      <c r="N192" s="280">
        <v>81</v>
      </c>
      <c r="O192" s="280">
        <v>81</v>
      </c>
    </row>
    <row r="193" spans="1:15" ht="27" thickBot="1" x14ac:dyDescent="0.3">
      <c r="A193" s="80" t="s">
        <v>124</v>
      </c>
      <c r="B193" s="46">
        <v>902</v>
      </c>
      <c r="C193" s="107" t="s">
        <v>531</v>
      </c>
      <c r="D193" s="107" t="s">
        <v>533</v>
      </c>
      <c r="E193" s="35" t="s">
        <v>127</v>
      </c>
      <c r="F193" s="35"/>
      <c r="G193" s="280">
        <f>G195+G194</f>
        <v>0</v>
      </c>
      <c r="H193" s="80" t="s">
        <v>124</v>
      </c>
      <c r="I193" s="46">
        <v>902</v>
      </c>
      <c r="J193" s="107" t="s">
        <v>531</v>
      </c>
      <c r="K193" s="107" t="s">
        <v>533</v>
      </c>
      <c r="L193" s="35" t="s">
        <v>127</v>
      </c>
      <c r="M193" s="35"/>
      <c r="N193" s="280">
        <f>N195+N194</f>
        <v>0</v>
      </c>
      <c r="O193" s="280">
        <f>O195+O194</f>
        <v>0</v>
      </c>
    </row>
    <row r="194" spans="1:15" ht="36.75" thickBot="1" x14ac:dyDescent="0.3">
      <c r="A194" s="32" t="s">
        <v>546</v>
      </c>
      <c r="B194" s="46">
        <v>902</v>
      </c>
      <c r="C194" s="107" t="s">
        <v>531</v>
      </c>
      <c r="D194" s="107" t="s">
        <v>533</v>
      </c>
      <c r="E194" s="35" t="s">
        <v>127</v>
      </c>
      <c r="F194" s="35" t="s">
        <v>436</v>
      </c>
      <c r="G194" s="280"/>
      <c r="H194" s="32" t="s">
        <v>546</v>
      </c>
      <c r="I194" s="46">
        <v>902</v>
      </c>
      <c r="J194" s="107" t="s">
        <v>531</v>
      </c>
      <c r="K194" s="107" t="s">
        <v>533</v>
      </c>
      <c r="L194" s="35" t="s">
        <v>127</v>
      </c>
      <c r="M194" s="35" t="s">
        <v>436</v>
      </c>
      <c r="N194" s="280"/>
      <c r="O194" s="280"/>
    </row>
    <row r="195" spans="1:15" ht="15.75" thickBot="1" x14ac:dyDescent="0.3">
      <c r="A195" s="32" t="s">
        <v>547</v>
      </c>
      <c r="B195" s="45">
        <v>902</v>
      </c>
      <c r="C195" s="35" t="s">
        <v>531</v>
      </c>
      <c r="D195" s="35" t="s">
        <v>533</v>
      </c>
      <c r="E195" s="35" t="s">
        <v>127</v>
      </c>
      <c r="F195" s="35" t="s">
        <v>565</v>
      </c>
      <c r="G195" s="280"/>
      <c r="H195" s="32" t="s">
        <v>547</v>
      </c>
      <c r="I195" s="45">
        <v>902</v>
      </c>
      <c r="J195" s="35" t="s">
        <v>531</v>
      </c>
      <c r="K195" s="35" t="s">
        <v>533</v>
      </c>
      <c r="L195" s="35" t="s">
        <v>127</v>
      </c>
      <c r="M195" s="35" t="s">
        <v>565</v>
      </c>
      <c r="N195" s="280"/>
      <c r="O195" s="280"/>
    </row>
    <row r="196" spans="1:15" ht="26.25" thickBot="1" x14ac:dyDescent="0.3">
      <c r="A196" s="77" t="s">
        <v>2</v>
      </c>
      <c r="B196" s="46">
        <v>902</v>
      </c>
      <c r="C196" s="107" t="s">
        <v>531</v>
      </c>
      <c r="D196" s="107" t="s">
        <v>533</v>
      </c>
      <c r="E196" s="35" t="s">
        <v>128</v>
      </c>
      <c r="F196" s="34"/>
      <c r="G196" s="280">
        <f>G197</f>
        <v>920</v>
      </c>
      <c r="H196" s="77" t="s">
        <v>2</v>
      </c>
      <c r="I196" s="46">
        <v>902</v>
      </c>
      <c r="J196" s="107" t="s">
        <v>531</v>
      </c>
      <c r="K196" s="107" t="s">
        <v>533</v>
      </c>
      <c r="L196" s="35" t="s">
        <v>128</v>
      </c>
      <c r="M196" s="34"/>
      <c r="N196" s="280">
        <f>N197</f>
        <v>920</v>
      </c>
      <c r="O196" s="280">
        <f>O197</f>
        <v>420</v>
      </c>
    </row>
    <row r="197" spans="1:15" ht="15.75" thickBot="1" x14ac:dyDescent="0.3">
      <c r="A197" s="32" t="s">
        <v>547</v>
      </c>
      <c r="B197" s="45">
        <v>902</v>
      </c>
      <c r="C197" s="35" t="s">
        <v>531</v>
      </c>
      <c r="D197" s="35" t="s">
        <v>533</v>
      </c>
      <c r="E197" s="35" t="s">
        <v>128</v>
      </c>
      <c r="F197" s="35" t="s">
        <v>565</v>
      </c>
      <c r="G197" s="280">
        <v>920</v>
      </c>
      <c r="H197" s="32" t="s">
        <v>547</v>
      </c>
      <c r="I197" s="45">
        <v>902</v>
      </c>
      <c r="J197" s="35" t="s">
        <v>531</v>
      </c>
      <c r="K197" s="35" t="s">
        <v>533</v>
      </c>
      <c r="L197" s="35" t="s">
        <v>128</v>
      </c>
      <c r="M197" s="35" t="s">
        <v>565</v>
      </c>
      <c r="N197" s="280">
        <v>920</v>
      </c>
      <c r="O197" s="280">
        <f>920-500</f>
        <v>420</v>
      </c>
    </row>
    <row r="198" spans="1:15" ht="64.5" thickBot="1" x14ac:dyDescent="0.3">
      <c r="A198" s="62" t="s">
        <v>3</v>
      </c>
      <c r="B198" s="46">
        <v>902</v>
      </c>
      <c r="C198" s="107" t="s">
        <v>531</v>
      </c>
      <c r="D198" s="107" t="s">
        <v>533</v>
      </c>
      <c r="E198" s="65" t="s">
        <v>129</v>
      </c>
      <c r="F198" s="35"/>
      <c r="G198" s="280">
        <f>G199</f>
        <v>183.5</v>
      </c>
      <c r="H198" s="62" t="s">
        <v>3</v>
      </c>
      <c r="I198" s="46">
        <v>902</v>
      </c>
      <c r="J198" s="107" t="s">
        <v>531</v>
      </c>
      <c r="K198" s="107" t="s">
        <v>533</v>
      </c>
      <c r="L198" s="65" t="s">
        <v>129</v>
      </c>
      <c r="M198" s="35"/>
      <c r="N198" s="280">
        <f>N199</f>
        <v>183.5</v>
      </c>
      <c r="O198" s="280">
        <f>O199</f>
        <v>183.5</v>
      </c>
    </row>
    <row r="199" spans="1:15" ht="15.75" thickBot="1" x14ac:dyDescent="0.3">
      <c r="A199" s="32" t="s">
        <v>547</v>
      </c>
      <c r="B199" s="45">
        <v>902</v>
      </c>
      <c r="C199" s="35" t="s">
        <v>531</v>
      </c>
      <c r="D199" s="35" t="s">
        <v>533</v>
      </c>
      <c r="E199" s="65" t="s">
        <v>129</v>
      </c>
      <c r="F199" s="35" t="s">
        <v>565</v>
      </c>
      <c r="G199" s="280">
        <v>183.5</v>
      </c>
      <c r="H199" s="32" t="s">
        <v>547</v>
      </c>
      <c r="I199" s="45">
        <v>902</v>
      </c>
      <c r="J199" s="35" t="s">
        <v>531</v>
      </c>
      <c r="K199" s="35" t="s">
        <v>533</v>
      </c>
      <c r="L199" s="65" t="s">
        <v>129</v>
      </c>
      <c r="M199" s="35" t="s">
        <v>565</v>
      </c>
      <c r="N199" s="280">
        <v>183.5</v>
      </c>
      <c r="O199" s="280">
        <v>183.5</v>
      </c>
    </row>
    <row r="200" spans="1:15" ht="77.25" thickBot="1" x14ac:dyDescent="0.3">
      <c r="A200" s="62" t="s">
        <v>217</v>
      </c>
      <c r="B200" s="46">
        <v>902</v>
      </c>
      <c r="C200" s="107" t="s">
        <v>531</v>
      </c>
      <c r="D200" s="107" t="s">
        <v>533</v>
      </c>
      <c r="E200" s="65" t="s">
        <v>129</v>
      </c>
      <c r="F200" s="35"/>
      <c r="G200" s="280">
        <f>G201</f>
        <v>0</v>
      </c>
      <c r="H200" s="62" t="s">
        <v>217</v>
      </c>
      <c r="I200" s="46">
        <v>902</v>
      </c>
      <c r="J200" s="107" t="s">
        <v>531</v>
      </c>
      <c r="K200" s="107" t="s">
        <v>533</v>
      </c>
      <c r="L200" s="65" t="s">
        <v>129</v>
      </c>
      <c r="M200" s="35"/>
      <c r="N200" s="280">
        <f>N201</f>
        <v>0</v>
      </c>
      <c r="O200" s="280">
        <f>O201</f>
        <v>0</v>
      </c>
    </row>
    <row r="201" spans="1:15" ht="15.75" thickBot="1" x14ac:dyDescent="0.3">
      <c r="A201" s="32" t="s">
        <v>547</v>
      </c>
      <c r="B201" s="45">
        <v>902</v>
      </c>
      <c r="C201" s="35" t="s">
        <v>531</v>
      </c>
      <c r="D201" s="35" t="s">
        <v>533</v>
      </c>
      <c r="E201" s="65" t="s">
        <v>129</v>
      </c>
      <c r="F201" s="35" t="s">
        <v>565</v>
      </c>
      <c r="G201" s="280"/>
      <c r="H201" s="32" t="s">
        <v>547</v>
      </c>
      <c r="I201" s="45">
        <v>902</v>
      </c>
      <c r="J201" s="35" t="s">
        <v>531</v>
      </c>
      <c r="K201" s="35" t="s">
        <v>533</v>
      </c>
      <c r="L201" s="65" t="s">
        <v>129</v>
      </c>
      <c r="M201" s="35" t="s">
        <v>565</v>
      </c>
      <c r="N201" s="280"/>
      <c r="O201" s="280"/>
    </row>
    <row r="202" spans="1:15" ht="39" thickBot="1" x14ac:dyDescent="0.3">
      <c r="A202" s="93" t="s">
        <v>130</v>
      </c>
      <c r="B202" s="101">
        <v>902</v>
      </c>
      <c r="C202" s="102" t="s">
        <v>531</v>
      </c>
      <c r="D202" s="102" t="s">
        <v>533</v>
      </c>
      <c r="E202" s="82" t="s">
        <v>154</v>
      </c>
      <c r="F202" s="114"/>
      <c r="G202" s="293">
        <f>G203</f>
        <v>33.299999999999997</v>
      </c>
      <c r="H202" s="93" t="s">
        <v>130</v>
      </c>
      <c r="I202" s="101">
        <v>902</v>
      </c>
      <c r="J202" s="102" t="s">
        <v>531</v>
      </c>
      <c r="K202" s="102" t="s">
        <v>533</v>
      </c>
      <c r="L202" s="82" t="s">
        <v>154</v>
      </c>
      <c r="M202" s="114"/>
      <c r="N202" s="293">
        <f t="shared" ref="N202:O204" si="11">N203</f>
        <v>7</v>
      </c>
      <c r="O202" s="293">
        <f t="shared" si="11"/>
        <v>7</v>
      </c>
    </row>
    <row r="203" spans="1:15" ht="39" thickBot="1" x14ac:dyDescent="0.3">
      <c r="A203" s="83" t="s">
        <v>793</v>
      </c>
      <c r="B203" s="49">
        <v>902</v>
      </c>
      <c r="C203" s="50" t="s">
        <v>531</v>
      </c>
      <c r="D203" s="50" t="s">
        <v>533</v>
      </c>
      <c r="E203" s="34" t="s">
        <v>155</v>
      </c>
      <c r="F203" s="35"/>
      <c r="G203" s="279">
        <f>G204</f>
        <v>33.299999999999997</v>
      </c>
      <c r="H203" s="83" t="s">
        <v>793</v>
      </c>
      <c r="I203" s="49">
        <v>902</v>
      </c>
      <c r="J203" s="50" t="s">
        <v>531</v>
      </c>
      <c r="K203" s="50" t="s">
        <v>533</v>
      </c>
      <c r="L203" s="34" t="s">
        <v>155</v>
      </c>
      <c r="M203" s="35"/>
      <c r="N203" s="279">
        <f t="shared" si="11"/>
        <v>7</v>
      </c>
      <c r="O203" s="279">
        <f t="shared" si="11"/>
        <v>7</v>
      </c>
    </row>
    <row r="204" spans="1:15" ht="51.75" thickBot="1" x14ac:dyDescent="0.3">
      <c r="A204" s="76" t="s">
        <v>62</v>
      </c>
      <c r="B204" s="46">
        <v>902</v>
      </c>
      <c r="C204" s="107" t="s">
        <v>531</v>
      </c>
      <c r="D204" s="107" t="s">
        <v>533</v>
      </c>
      <c r="E204" s="35" t="s">
        <v>156</v>
      </c>
      <c r="F204" s="35"/>
      <c r="G204" s="280">
        <f>G205</f>
        <v>33.299999999999997</v>
      </c>
      <c r="H204" s="76" t="s">
        <v>62</v>
      </c>
      <c r="I204" s="46">
        <v>902</v>
      </c>
      <c r="J204" s="107" t="s">
        <v>531</v>
      </c>
      <c r="K204" s="107" t="s">
        <v>533</v>
      </c>
      <c r="L204" s="35" t="s">
        <v>156</v>
      </c>
      <c r="M204" s="35"/>
      <c r="N204" s="280">
        <f t="shared" si="11"/>
        <v>7</v>
      </c>
      <c r="O204" s="280">
        <f t="shared" si="11"/>
        <v>7</v>
      </c>
    </row>
    <row r="205" spans="1:15" ht="15.75" thickBot="1" x14ac:dyDescent="0.3">
      <c r="A205" s="32" t="s">
        <v>547</v>
      </c>
      <c r="B205" s="45">
        <v>902</v>
      </c>
      <c r="C205" s="35" t="s">
        <v>531</v>
      </c>
      <c r="D205" s="35" t="s">
        <v>533</v>
      </c>
      <c r="E205" s="35" t="s">
        <v>156</v>
      </c>
      <c r="F205" s="35" t="s">
        <v>565</v>
      </c>
      <c r="G205" s="280">
        <v>33.299999999999997</v>
      </c>
      <c r="H205" s="32" t="s">
        <v>547</v>
      </c>
      <c r="I205" s="45">
        <v>902</v>
      </c>
      <c r="J205" s="35" t="s">
        <v>531</v>
      </c>
      <c r="K205" s="35" t="s">
        <v>533</v>
      </c>
      <c r="L205" s="35" t="s">
        <v>156</v>
      </c>
      <c r="M205" s="35" t="s">
        <v>565</v>
      </c>
      <c r="N205" s="280">
        <v>7</v>
      </c>
      <c r="O205" s="280">
        <v>7</v>
      </c>
    </row>
    <row r="206" spans="1:15" ht="26.25" thickBot="1" x14ac:dyDescent="0.3">
      <c r="A206" s="86" t="s">
        <v>131</v>
      </c>
      <c r="B206" s="101">
        <v>902</v>
      </c>
      <c r="C206" s="102" t="s">
        <v>531</v>
      </c>
      <c r="D206" s="102" t="s">
        <v>533</v>
      </c>
      <c r="E206" s="82" t="s">
        <v>157</v>
      </c>
      <c r="F206" s="114"/>
      <c r="G206" s="293">
        <f>G207</f>
        <v>528.70000000000005</v>
      </c>
      <c r="H206" s="86" t="s">
        <v>131</v>
      </c>
      <c r="I206" s="101">
        <v>902</v>
      </c>
      <c r="J206" s="102" t="s">
        <v>531</v>
      </c>
      <c r="K206" s="102" t="s">
        <v>533</v>
      </c>
      <c r="L206" s="82" t="s">
        <v>157</v>
      </c>
      <c r="M206" s="114"/>
      <c r="N206" s="293">
        <f>N207</f>
        <v>303.39999999999998</v>
      </c>
      <c r="O206" s="293">
        <f>O207</f>
        <v>303.39999999999998</v>
      </c>
    </row>
    <row r="207" spans="1:15" ht="26.25" thickBot="1" x14ac:dyDescent="0.3">
      <c r="A207" s="79" t="s">
        <v>790</v>
      </c>
      <c r="B207" s="49">
        <v>902</v>
      </c>
      <c r="C207" s="50" t="s">
        <v>531</v>
      </c>
      <c r="D207" s="50" t="s">
        <v>533</v>
      </c>
      <c r="E207" s="34" t="s">
        <v>158</v>
      </c>
      <c r="F207" s="35"/>
      <c r="G207" s="279">
        <f>G208+G211</f>
        <v>528.70000000000005</v>
      </c>
      <c r="H207" s="79" t="s">
        <v>790</v>
      </c>
      <c r="I207" s="49">
        <v>902</v>
      </c>
      <c r="J207" s="50" t="s">
        <v>531</v>
      </c>
      <c r="K207" s="50" t="s">
        <v>533</v>
      </c>
      <c r="L207" s="34" t="s">
        <v>158</v>
      </c>
      <c r="M207" s="35"/>
      <c r="N207" s="279">
        <f>N208+N211</f>
        <v>303.39999999999998</v>
      </c>
      <c r="O207" s="279">
        <f>O208+O211</f>
        <v>303.39999999999998</v>
      </c>
    </row>
    <row r="208" spans="1:15" ht="26.25" thickBot="1" x14ac:dyDescent="0.3">
      <c r="A208" s="76" t="s">
        <v>123</v>
      </c>
      <c r="B208" s="46">
        <v>902</v>
      </c>
      <c r="C208" s="107" t="s">
        <v>531</v>
      </c>
      <c r="D208" s="107" t="s">
        <v>533</v>
      </c>
      <c r="E208" s="35" t="s">
        <v>159</v>
      </c>
      <c r="F208" s="34"/>
      <c r="G208" s="280">
        <f>G209+G210</f>
        <v>244.8</v>
      </c>
      <c r="H208" s="76" t="s">
        <v>123</v>
      </c>
      <c r="I208" s="46">
        <v>902</v>
      </c>
      <c r="J208" s="107" t="s">
        <v>531</v>
      </c>
      <c r="K208" s="107" t="s">
        <v>533</v>
      </c>
      <c r="L208" s="35" t="s">
        <v>159</v>
      </c>
      <c r="M208" s="34"/>
      <c r="N208" s="280">
        <f>N209+N210</f>
        <v>176</v>
      </c>
      <c r="O208" s="280">
        <f>O209+O210</f>
        <v>176</v>
      </c>
    </row>
    <row r="209" spans="1:15" ht="15.75" thickBot="1" x14ac:dyDescent="0.3">
      <c r="A209" s="32" t="s">
        <v>547</v>
      </c>
      <c r="B209" s="45">
        <v>902</v>
      </c>
      <c r="C209" s="35" t="s">
        <v>531</v>
      </c>
      <c r="D209" s="35" t="s">
        <v>533</v>
      </c>
      <c r="E209" s="35" t="s">
        <v>159</v>
      </c>
      <c r="F209" s="35" t="s">
        <v>565</v>
      </c>
      <c r="G209" s="280">
        <v>229.8</v>
      </c>
      <c r="H209" s="32" t="s">
        <v>547</v>
      </c>
      <c r="I209" s="45">
        <v>902</v>
      </c>
      <c r="J209" s="35" t="s">
        <v>531</v>
      </c>
      <c r="K209" s="35" t="s">
        <v>533</v>
      </c>
      <c r="L209" s="35" t="s">
        <v>159</v>
      </c>
      <c r="M209" s="35" t="s">
        <v>565</v>
      </c>
      <c r="N209" s="280">
        <v>161</v>
      </c>
      <c r="O209" s="280">
        <v>161</v>
      </c>
    </row>
    <row r="210" spans="1:15" ht="15.75" thickBot="1" x14ac:dyDescent="0.3">
      <c r="A210" s="37" t="s">
        <v>548</v>
      </c>
      <c r="B210" s="45">
        <v>902</v>
      </c>
      <c r="C210" s="35" t="s">
        <v>531</v>
      </c>
      <c r="D210" s="35" t="s">
        <v>533</v>
      </c>
      <c r="E210" s="35" t="s">
        <v>159</v>
      </c>
      <c r="F210" s="35" t="s">
        <v>435</v>
      </c>
      <c r="G210" s="280">
        <v>15</v>
      </c>
      <c r="H210" s="37" t="s">
        <v>548</v>
      </c>
      <c r="I210" s="45">
        <v>902</v>
      </c>
      <c r="J210" s="35" t="s">
        <v>531</v>
      </c>
      <c r="K210" s="35" t="s">
        <v>533</v>
      </c>
      <c r="L210" s="35" t="s">
        <v>159</v>
      </c>
      <c r="M210" s="35" t="s">
        <v>435</v>
      </c>
      <c r="N210" s="280">
        <v>15</v>
      </c>
      <c r="O210" s="280">
        <v>15</v>
      </c>
    </row>
    <row r="211" spans="1:15" ht="26.25" thickBot="1" x14ac:dyDescent="0.3">
      <c r="A211" s="76" t="s">
        <v>2</v>
      </c>
      <c r="B211" s="46">
        <v>902</v>
      </c>
      <c r="C211" s="107" t="s">
        <v>531</v>
      </c>
      <c r="D211" s="107" t="s">
        <v>533</v>
      </c>
      <c r="E211" s="35" t="s">
        <v>160</v>
      </c>
      <c r="F211" s="35"/>
      <c r="G211" s="280">
        <f>G212</f>
        <v>283.89999999999998</v>
      </c>
      <c r="H211" s="76" t="s">
        <v>2</v>
      </c>
      <c r="I211" s="46">
        <v>902</v>
      </c>
      <c r="J211" s="107" t="s">
        <v>531</v>
      </c>
      <c r="K211" s="107" t="s">
        <v>533</v>
      </c>
      <c r="L211" s="35" t="s">
        <v>160</v>
      </c>
      <c r="M211" s="35"/>
      <c r="N211" s="280">
        <f>N212</f>
        <v>127.4</v>
      </c>
      <c r="O211" s="280">
        <f>O212</f>
        <v>127.4</v>
      </c>
    </row>
    <row r="212" spans="1:15" ht="15.75" thickBot="1" x14ac:dyDescent="0.3">
      <c r="A212" s="32" t="s">
        <v>547</v>
      </c>
      <c r="B212" s="45">
        <v>902</v>
      </c>
      <c r="C212" s="35" t="s">
        <v>531</v>
      </c>
      <c r="D212" s="35" t="s">
        <v>533</v>
      </c>
      <c r="E212" s="35" t="s">
        <v>160</v>
      </c>
      <c r="F212" s="35" t="s">
        <v>565</v>
      </c>
      <c r="G212" s="280">
        <v>283.89999999999998</v>
      </c>
      <c r="H212" s="32" t="s">
        <v>547</v>
      </c>
      <c r="I212" s="45">
        <v>902</v>
      </c>
      <c r="J212" s="35" t="s">
        <v>531</v>
      </c>
      <c r="K212" s="35" t="s">
        <v>533</v>
      </c>
      <c r="L212" s="35" t="s">
        <v>160</v>
      </c>
      <c r="M212" s="35" t="s">
        <v>565</v>
      </c>
      <c r="N212" s="280">
        <v>127.4</v>
      </c>
      <c r="O212" s="280">
        <v>127.4</v>
      </c>
    </row>
    <row r="213" spans="1:15" ht="39" thickBot="1" x14ac:dyDescent="0.3">
      <c r="A213" s="150" t="s">
        <v>136</v>
      </c>
      <c r="B213" s="119">
        <v>902</v>
      </c>
      <c r="C213" s="120" t="s">
        <v>531</v>
      </c>
      <c r="D213" s="120" t="s">
        <v>533</v>
      </c>
      <c r="E213" s="307" t="s">
        <v>164</v>
      </c>
      <c r="F213" s="307"/>
      <c r="G213" s="308">
        <f>G214</f>
        <v>2292.5</v>
      </c>
      <c r="H213" s="150" t="s">
        <v>136</v>
      </c>
      <c r="I213" s="119">
        <v>902</v>
      </c>
      <c r="J213" s="120" t="s">
        <v>531</v>
      </c>
      <c r="K213" s="120" t="s">
        <v>533</v>
      </c>
      <c r="L213" s="307" t="s">
        <v>164</v>
      </c>
      <c r="M213" s="307"/>
      <c r="N213" s="308">
        <f>N214</f>
        <v>1692.5</v>
      </c>
      <c r="O213" s="308">
        <f>O214</f>
        <v>1692.5</v>
      </c>
    </row>
    <row r="214" spans="1:15" ht="39" thickBot="1" x14ac:dyDescent="0.3">
      <c r="A214" s="126" t="s">
        <v>880</v>
      </c>
      <c r="B214" s="127">
        <v>902</v>
      </c>
      <c r="C214" s="128" t="s">
        <v>531</v>
      </c>
      <c r="D214" s="128" t="s">
        <v>533</v>
      </c>
      <c r="E214" s="285" t="s">
        <v>169</v>
      </c>
      <c r="F214" s="65"/>
      <c r="G214" s="279">
        <f>G215+G217+G219+G221</f>
        <v>2292.5</v>
      </c>
      <c r="H214" s="126" t="s">
        <v>880</v>
      </c>
      <c r="I214" s="127">
        <v>902</v>
      </c>
      <c r="J214" s="128" t="s">
        <v>531</v>
      </c>
      <c r="K214" s="128" t="s">
        <v>533</v>
      </c>
      <c r="L214" s="285" t="s">
        <v>169</v>
      </c>
      <c r="M214" s="65"/>
      <c r="N214" s="279">
        <f>N215+N217+N219+N221</f>
        <v>1692.5</v>
      </c>
      <c r="O214" s="279">
        <f>O215+O217+O219+O221</f>
        <v>1692.5</v>
      </c>
    </row>
    <row r="215" spans="1:15" ht="27" thickBot="1" x14ac:dyDescent="0.3">
      <c r="A215" s="92" t="s">
        <v>560</v>
      </c>
      <c r="B215" s="130">
        <v>902</v>
      </c>
      <c r="C215" s="131" t="s">
        <v>531</v>
      </c>
      <c r="D215" s="131" t="s">
        <v>533</v>
      </c>
      <c r="E215" s="65" t="s">
        <v>787</v>
      </c>
      <c r="F215" s="65"/>
      <c r="G215" s="280">
        <f>G216</f>
        <v>2151.4</v>
      </c>
      <c r="H215" s="92" t="s">
        <v>560</v>
      </c>
      <c r="I215" s="130">
        <v>902</v>
      </c>
      <c r="J215" s="131" t="s">
        <v>531</v>
      </c>
      <c r="K215" s="131" t="s">
        <v>533</v>
      </c>
      <c r="L215" s="65" t="s">
        <v>787</v>
      </c>
      <c r="M215" s="65"/>
      <c r="N215" s="280">
        <f>N216</f>
        <v>1551.4</v>
      </c>
      <c r="O215" s="280">
        <f>O216</f>
        <v>1551.4</v>
      </c>
    </row>
    <row r="216" spans="1:15" ht="36.75" thickBot="1" x14ac:dyDescent="0.3">
      <c r="A216" s="32" t="s">
        <v>546</v>
      </c>
      <c r="B216" s="64">
        <v>902</v>
      </c>
      <c r="C216" s="65" t="s">
        <v>531</v>
      </c>
      <c r="D216" s="65" t="s">
        <v>533</v>
      </c>
      <c r="E216" s="65" t="s">
        <v>787</v>
      </c>
      <c r="F216" s="65" t="s">
        <v>436</v>
      </c>
      <c r="G216" s="280">
        <f>2051.4+100</f>
        <v>2151.4</v>
      </c>
      <c r="H216" s="32" t="s">
        <v>546</v>
      </c>
      <c r="I216" s="64">
        <v>902</v>
      </c>
      <c r="J216" s="65" t="s">
        <v>531</v>
      </c>
      <c r="K216" s="65" t="s">
        <v>533</v>
      </c>
      <c r="L216" s="65" t="s">
        <v>787</v>
      </c>
      <c r="M216" s="65" t="s">
        <v>436</v>
      </c>
      <c r="N216" s="280">
        <f>2051.4-500</f>
        <v>1551.4</v>
      </c>
      <c r="O216" s="280">
        <f>2051.4-500</f>
        <v>1551.4</v>
      </c>
    </row>
    <row r="217" spans="1:15" ht="27" thickBot="1" x14ac:dyDescent="0.3">
      <c r="A217" s="80" t="s">
        <v>123</v>
      </c>
      <c r="B217" s="130">
        <v>902</v>
      </c>
      <c r="C217" s="131" t="s">
        <v>531</v>
      </c>
      <c r="D217" s="131" t="s">
        <v>533</v>
      </c>
      <c r="E217" s="65" t="s">
        <v>788</v>
      </c>
      <c r="F217" s="285"/>
      <c r="G217" s="280">
        <f>G218</f>
        <v>115</v>
      </c>
      <c r="H217" s="80" t="s">
        <v>123</v>
      </c>
      <c r="I217" s="130">
        <v>902</v>
      </c>
      <c r="J217" s="131" t="s">
        <v>531</v>
      </c>
      <c r="K217" s="131" t="s">
        <v>533</v>
      </c>
      <c r="L217" s="65" t="s">
        <v>788</v>
      </c>
      <c r="M217" s="285"/>
      <c r="N217" s="280">
        <f>N218</f>
        <v>115</v>
      </c>
      <c r="O217" s="280">
        <f>O218</f>
        <v>115</v>
      </c>
    </row>
    <row r="218" spans="1:15" ht="15.75" thickBot="1" x14ac:dyDescent="0.3">
      <c r="A218" s="63" t="s">
        <v>547</v>
      </c>
      <c r="B218" s="64">
        <v>902</v>
      </c>
      <c r="C218" s="65" t="s">
        <v>531</v>
      </c>
      <c r="D218" s="65" t="s">
        <v>533</v>
      </c>
      <c r="E218" s="65" t="s">
        <v>788</v>
      </c>
      <c r="F218" s="65" t="s">
        <v>565</v>
      </c>
      <c r="G218" s="280">
        <v>115</v>
      </c>
      <c r="H218" s="63" t="s">
        <v>547</v>
      </c>
      <c r="I218" s="64">
        <v>902</v>
      </c>
      <c r="J218" s="65" t="s">
        <v>531</v>
      </c>
      <c r="K218" s="65" t="s">
        <v>533</v>
      </c>
      <c r="L218" s="65" t="s">
        <v>788</v>
      </c>
      <c r="M218" s="65" t="s">
        <v>565</v>
      </c>
      <c r="N218" s="280">
        <v>115</v>
      </c>
      <c r="O218" s="280">
        <v>115</v>
      </c>
    </row>
    <row r="219" spans="1:15" ht="27" thickBot="1" x14ac:dyDescent="0.3">
      <c r="A219" s="80" t="s">
        <v>124</v>
      </c>
      <c r="B219" s="130">
        <v>902</v>
      </c>
      <c r="C219" s="131" t="s">
        <v>531</v>
      </c>
      <c r="D219" s="131" t="s">
        <v>533</v>
      </c>
      <c r="E219" s="65" t="s">
        <v>789</v>
      </c>
      <c r="F219" s="65"/>
      <c r="G219" s="280">
        <f>G220</f>
        <v>0</v>
      </c>
      <c r="H219" s="80" t="s">
        <v>124</v>
      </c>
      <c r="I219" s="130">
        <v>902</v>
      </c>
      <c r="J219" s="131" t="s">
        <v>531</v>
      </c>
      <c r="K219" s="131" t="s">
        <v>533</v>
      </c>
      <c r="L219" s="65" t="s">
        <v>789</v>
      </c>
      <c r="M219" s="65"/>
      <c r="N219" s="280">
        <f>N220</f>
        <v>0</v>
      </c>
      <c r="O219" s="280">
        <f>O220</f>
        <v>0</v>
      </c>
    </row>
    <row r="220" spans="1:15" ht="15.75" thickBot="1" x14ac:dyDescent="0.3">
      <c r="A220" s="32" t="s">
        <v>547</v>
      </c>
      <c r="B220" s="64">
        <v>902</v>
      </c>
      <c r="C220" s="65" t="s">
        <v>531</v>
      </c>
      <c r="D220" s="65" t="s">
        <v>533</v>
      </c>
      <c r="E220" s="65" t="s">
        <v>789</v>
      </c>
      <c r="F220" s="65" t="s">
        <v>565</v>
      </c>
      <c r="G220" s="280"/>
      <c r="H220" s="32" t="s">
        <v>547</v>
      </c>
      <c r="I220" s="64">
        <v>902</v>
      </c>
      <c r="J220" s="65" t="s">
        <v>531</v>
      </c>
      <c r="K220" s="65" t="s">
        <v>533</v>
      </c>
      <c r="L220" s="65" t="s">
        <v>789</v>
      </c>
      <c r="M220" s="65" t="s">
        <v>565</v>
      </c>
      <c r="N220" s="280"/>
      <c r="O220" s="280"/>
    </row>
    <row r="221" spans="1:15" ht="26.25" thickBot="1" x14ac:dyDescent="0.3">
      <c r="A221" s="137" t="s">
        <v>2</v>
      </c>
      <c r="B221" s="130">
        <v>902</v>
      </c>
      <c r="C221" s="131" t="s">
        <v>531</v>
      </c>
      <c r="D221" s="131" t="s">
        <v>533</v>
      </c>
      <c r="E221" s="65" t="s">
        <v>173</v>
      </c>
      <c r="F221" s="65"/>
      <c r="G221" s="280">
        <f>G222</f>
        <v>26.1</v>
      </c>
      <c r="H221" s="137" t="s">
        <v>2</v>
      </c>
      <c r="I221" s="130">
        <v>902</v>
      </c>
      <c r="J221" s="131" t="s">
        <v>531</v>
      </c>
      <c r="K221" s="131" t="s">
        <v>533</v>
      </c>
      <c r="L221" s="65" t="s">
        <v>173</v>
      </c>
      <c r="M221" s="65"/>
      <c r="N221" s="280">
        <f>N222</f>
        <v>26.1</v>
      </c>
      <c r="O221" s="280">
        <f>O222</f>
        <v>26.1</v>
      </c>
    </row>
    <row r="222" spans="1:15" ht="15.75" thickBot="1" x14ac:dyDescent="0.3">
      <c r="A222" s="63" t="s">
        <v>547</v>
      </c>
      <c r="B222" s="64">
        <v>902</v>
      </c>
      <c r="C222" s="65" t="s">
        <v>531</v>
      </c>
      <c r="D222" s="65" t="s">
        <v>533</v>
      </c>
      <c r="E222" s="65" t="s">
        <v>173</v>
      </c>
      <c r="F222" s="65" t="s">
        <v>565</v>
      </c>
      <c r="G222" s="280">
        <v>26.1</v>
      </c>
      <c r="H222" s="63" t="s">
        <v>547</v>
      </c>
      <c r="I222" s="64">
        <v>902</v>
      </c>
      <c r="J222" s="65" t="s">
        <v>531</v>
      </c>
      <c r="K222" s="65" t="s">
        <v>533</v>
      </c>
      <c r="L222" s="65" t="s">
        <v>173</v>
      </c>
      <c r="M222" s="65" t="s">
        <v>565</v>
      </c>
      <c r="N222" s="280">
        <v>26.1</v>
      </c>
      <c r="O222" s="280">
        <v>26.1</v>
      </c>
    </row>
    <row r="223" spans="1:15" ht="39" thickBot="1" x14ac:dyDescent="0.3">
      <c r="A223" s="71" t="s">
        <v>270</v>
      </c>
      <c r="B223" s="101">
        <v>902</v>
      </c>
      <c r="C223" s="114" t="s">
        <v>531</v>
      </c>
      <c r="D223" s="114" t="s">
        <v>533</v>
      </c>
      <c r="E223" s="82" t="s">
        <v>323</v>
      </c>
      <c r="F223" s="114"/>
      <c r="G223" s="304">
        <f>G224</f>
        <v>0</v>
      </c>
      <c r="H223" s="71" t="s">
        <v>270</v>
      </c>
      <c r="I223" s="101">
        <v>902</v>
      </c>
      <c r="J223" s="114" t="s">
        <v>531</v>
      </c>
      <c r="K223" s="114" t="s">
        <v>533</v>
      </c>
      <c r="L223" s="82" t="s">
        <v>323</v>
      </c>
      <c r="M223" s="114"/>
      <c r="N223" s="304">
        <f>N224</f>
        <v>0</v>
      </c>
      <c r="O223" s="304">
        <f>O224</f>
        <v>0</v>
      </c>
    </row>
    <row r="224" spans="1:15" ht="39" thickBot="1" x14ac:dyDescent="0.3">
      <c r="A224" s="94" t="s">
        <v>204</v>
      </c>
      <c r="B224" s="46">
        <v>902</v>
      </c>
      <c r="C224" s="35" t="s">
        <v>531</v>
      </c>
      <c r="D224" s="35" t="s">
        <v>533</v>
      </c>
      <c r="E224" s="35" t="s">
        <v>205</v>
      </c>
      <c r="F224" s="34"/>
      <c r="G224" s="303">
        <f>G225+G226</f>
        <v>0</v>
      </c>
      <c r="H224" s="94" t="s">
        <v>204</v>
      </c>
      <c r="I224" s="46">
        <v>902</v>
      </c>
      <c r="J224" s="35" t="s">
        <v>531</v>
      </c>
      <c r="K224" s="35" t="s">
        <v>533</v>
      </c>
      <c r="L224" s="35" t="s">
        <v>205</v>
      </c>
      <c r="M224" s="34"/>
      <c r="N224" s="303">
        <f>N225+N226</f>
        <v>0</v>
      </c>
      <c r="O224" s="303">
        <f>O225+O226</f>
        <v>0</v>
      </c>
    </row>
    <row r="225" spans="1:15" ht="39.75" thickBot="1" x14ac:dyDescent="0.3">
      <c r="A225" s="7" t="s">
        <v>546</v>
      </c>
      <c r="B225" s="46">
        <v>902</v>
      </c>
      <c r="C225" s="35" t="s">
        <v>531</v>
      </c>
      <c r="D225" s="35" t="s">
        <v>533</v>
      </c>
      <c r="E225" s="35" t="s">
        <v>205</v>
      </c>
      <c r="F225" s="35" t="s">
        <v>436</v>
      </c>
      <c r="G225" s="309"/>
      <c r="H225" s="7" t="s">
        <v>546</v>
      </c>
      <c r="I225" s="46">
        <v>902</v>
      </c>
      <c r="J225" s="35" t="s">
        <v>531</v>
      </c>
      <c r="K225" s="35" t="s">
        <v>533</v>
      </c>
      <c r="L225" s="35" t="s">
        <v>205</v>
      </c>
      <c r="M225" s="35" t="s">
        <v>436</v>
      </c>
      <c r="N225" s="309"/>
      <c r="O225" s="309"/>
    </row>
    <row r="226" spans="1:15" ht="15.75" thickBot="1" x14ac:dyDescent="0.3">
      <c r="A226" s="33" t="s">
        <v>547</v>
      </c>
      <c r="B226" s="46">
        <v>902</v>
      </c>
      <c r="C226" s="107" t="s">
        <v>531</v>
      </c>
      <c r="D226" s="107" t="s">
        <v>533</v>
      </c>
      <c r="E226" s="35" t="s">
        <v>205</v>
      </c>
      <c r="F226" s="35" t="s">
        <v>565</v>
      </c>
      <c r="G226" s="309"/>
      <c r="H226" s="33" t="s">
        <v>547</v>
      </c>
      <c r="I226" s="46">
        <v>902</v>
      </c>
      <c r="J226" s="107" t="s">
        <v>531</v>
      </c>
      <c r="K226" s="107" t="s">
        <v>533</v>
      </c>
      <c r="L226" s="35" t="s">
        <v>205</v>
      </c>
      <c r="M226" s="35" t="s">
        <v>565</v>
      </c>
      <c r="N226" s="309"/>
      <c r="O226" s="309"/>
    </row>
    <row r="227" spans="1:15" ht="15.75" thickBot="1" x14ac:dyDescent="0.3">
      <c r="A227" s="113" t="s">
        <v>365</v>
      </c>
      <c r="B227" s="101">
        <v>902</v>
      </c>
      <c r="C227" s="82" t="s">
        <v>531</v>
      </c>
      <c r="D227" s="82" t="s">
        <v>534</v>
      </c>
      <c r="E227" s="82"/>
      <c r="F227" s="82"/>
      <c r="G227" s="293">
        <f>G228</f>
        <v>3.2</v>
      </c>
      <c r="H227" s="113" t="s">
        <v>365</v>
      </c>
      <c r="I227" s="101">
        <v>902</v>
      </c>
      <c r="J227" s="82" t="s">
        <v>531</v>
      </c>
      <c r="K227" s="82" t="s">
        <v>534</v>
      </c>
      <c r="L227" s="82"/>
      <c r="M227" s="82"/>
      <c r="N227" s="293">
        <f>N228</f>
        <v>3.3</v>
      </c>
      <c r="O227" s="293">
        <f>O228</f>
        <v>3.5</v>
      </c>
    </row>
    <row r="228" spans="1:15" ht="27" thickBot="1" x14ac:dyDescent="0.3">
      <c r="A228" s="81" t="s">
        <v>324</v>
      </c>
      <c r="B228" s="34" t="s">
        <v>361</v>
      </c>
      <c r="C228" s="34" t="s">
        <v>531</v>
      </c>
      <c r="D228" s="34" t="s">
        <v>534</v>
      </c>
      <c r="E228" s="34" t="s">
        <v>340</v>
      </c>
      <c r="F228" s="34"/>
      <c r="G228" s="279">
        <f>G229</f>
        <v>3.2</v>
      </c>
      <c r="H228" s="81" t="s">
        <v>324</v>
      </c>
      <c r="I228" s="34" t="s">
        <v>361</v>
      </c>
      <c r="J228" s="34" t="s">
        <v>531</v>
      </c>
      <c r="K228" s="34" t="s">
        <v>534</v>
      </c>
      <c r="L228" s="34" t="s">
        <v>340</v>
      </c>
      <c r="M228" s="34"/>
      <c r="N228" s="279">
        <f>N229</f>
        <v>3.3</v>
      </c>
      <c r="O228" s="279">
        <f>O229</f>
        <v>3.5</v>
      </c>
    </row>
    <row r="229" spans="1:15" ht="39.75" thickBot="1" x14ac:dyDescent="0.3">
      <c r="A229" s="80" t="s">
        <v>335</v>
      </c>
      <c r="B229" s="35" t="s">
        <v>361</v>
      </c>
      <c r="C229" s="35" t="s">
        <v>531</v>
      </c>
      <c r="D229" s="35" t="s">
        <v>534</v>
      </c>
      <c r="E229" s="35" t="s">
        <v>350</v>
      </c>
      <c r="F229" s="34"/>
      <c r="G229" s="279">
        <f>G230+G231</f>
        <v>3.2</v>
      </c>
      <c r="H229" s="80" t="s">
        <v>335</v>
      </c>
      <c r="I229" s="35" t="s">
        <v>361</v>
      </c>
      <c r="J229" s="35" t="s">
        <v>531</v>
      </c>
      <c r="K229" s="35" t="s">
        <v>534</v>
      </c>
      <c r="L229" s="35" t="s">
        <v>350</v>
      </c>
      <c r="M229" s="34"/>
      <c r="N229" s="279">
        <f>N230+N231</f>
        <v>3.3</v>
      </c>
      <c r="O229" s="279">
        <f>O230+O231</f>
        <v>3.5</v>
      </c>
    </row>
    <row r="230" spans="1:15" ht="39" thickBot="1" x14ac:dyDescent="0.3">
      <c r="A230" s="38" t="s">
        <v>546</v>
      </c>
      <c r="B230" s="35" t="s">
        <v>361</v>
      </c>
      <c r="C230" s="35" t="s">
        <v>531</v>
      </c>
      <c r="D230" s="35" t="s">
        <v>534</v>
      </c>
      <c r="E230" s="35" t="s">
        <v>350</v>
      </c>
      <c r="F230" s="35" t="s">
        <v>436</v>
      </c>
      <c r="G230" s="280">
        <v>0</v>
      </c>
      <c r="H230" s="38" t="s">
        <v>546</v>
      </c>
      <c r="I230" s="35" t="s">
        <v>361</v>
      </c>
      <c r="J230" s="35" t="s">
        <v>531</v>
      </c>
      <c r="K230" s="35" t="s">
        <v>534</v>
      </c>
      <c r="L230" s="35" t="s">
        <v>350</v>
      </c>
      <c r="M230" s="35" t="s">
        <v>436</v>
      </c>
      <c r="N230" s="280">
        <v>0</v>
      </c>
      <c r="O230" s="280">
        <v>0</v>
      </c>
    </row>
    <row r="231" spans="1:15" ht="15.75" thickBot="1" x14ac:dyDescent="0.3">
      <c r="A231" s="33" t="s">
        <v>547</v>
      </c>
      <c r="B231" s="35" t="s">
        <v>361</v>
      </c>
      <c r="C231" s="35" t="s">
        <v>531</v>
      </c>
      <c r="D231" s="35" t="s">
        <v>534</v>
      </c>
      <c r="E231" s="65" t="s">
        <v>350</v>
      </c>
      <c r="F231" s="35" t="s">
        <v>565</v>
      </c>
      <c r="G231" s="280">
        <v>3.2</v>
      </c>
      <c r="H231" s="33" t="s">
        <v>547</v>
      </c>
      <c r="I231" s="35" t="s">
        <v>361</v>
      </c>
      <c r="J231" s="35" t="s">
        <v>531</v>
      </c>
      <c r="K231" s="35" t="s">
        <v>534</v>
      </c>
      <c r="L231" s="65" t="s">
        <v>350</v>
      </c>
      <c r="M231" s="35" t="s">
        <v>565</v>
      </c>
      <c r="N231" s="280">
        <v>3.3</v>
      </c>
      <c r="O231" s="280">
        <v>3.5</v>
      </c>
    </row>
    <row r="232" spans="1:15" ht="15.75" thickBot="1" x14ac:dyDescent="0.3">
      <c r="A232" s="86" t="s">
        <v>265</v>
      </c>
      <c r="B232" s="101">
        <v>902</v>
      </c>
      <c r="C232" s="102" t="s">
        <v>531</v>
      </c>
      <c r="D232" s="116" t="s">
        <v>535</v>
      </c>
      <c r="E232" s="82" t="s">
        <v>317</v>
      </c>
      <c r="F232" s="114"/>
      <c r="G232" s="293">
        <f>G233</f>
        <v>0</v>
      </c>
      <c r="H232" s="86" t="s">
        <v>265</v>
      </c>
      <c r="I232" s="101">
        <v>902</v>
      </c>
      <c r="J232" s="102" t="s">
        <v>531</v>
      </c>
      <c r="K232" s="116" t="s">
        <v>535</v>
      </c>
      <c r="L232" s="82" t="s">
        <v>317</v>
      </c>
      <c r="M232" s="114"/>
      <c r="N232" s="293">
        <f t="shared" ref="N232:O234" si="12">N233</f>
        <v>0</v>
      </c>
      <c r="O232" s="293">
        <f t="shared" si="12"/>
        <v>0</v>
      </c>
    </row>
    <row r="233" spans="1:15" ht="26.25" thickBot="1" x14ac:dyDescent="0.3">
      <c r="A233" s="79" t="s">
        <v>386</v>
      </c>
      <c r="B233" s="49">
        <v>902</v>
      </c>
      <c r="C233" s="50" t="s">
        <v>531</v>
      </c>
      <c r="D233" s="50" t="s">
        <v>535</v>
      </c>
      <c r="E233" s="34" t="s">
        <v>387</v>
      </c>
      <c r="F233" s="35"/>
      <c r="G233" s="279">
        <f>G234</f>
        <v>0</v>
      </c>
      <c r="H233" s="79" t="s">
        <v>386</v>
      </c>
      <c r="I233" s="49">
        <v>902</v>
      </c>
      <c r="J233" s="50" t="s">
        <v>531</v>
      </c>
      <c r="K233" s="50" t="s">
        <v>535</v>
      </c>
      <c r="L233" s="34" t="s">
        <v>387</v>
      </c>
      <c r="M233" s="35"/>
      <c r="N233" s="279">
        <f t="shared" si="12"/>
        <v>0</v>
      </c>
      <c r="O233" s="279">
        <f t="shared" si="12"/>
        <v>0</v>
      </c>
    </row>
    <row r="234" spans="1:15" ht="15.75" thickBot="1" x14ac:dyDescent="0.3">
      <c r="A234" s="76" t="s">
        <v>388</v>
      </c>
      <c r="B234" s="46">
        <v>902</v>
      </c>
      <c r="C234" s="107" t="s">
        <v>531</v>
      </c>
      <c r="D234" s="107" t="s">
        <v>535</v>
      </c>
      <c r="E234" s="35" t="s">
        <v>389</v>
      </c>
      <c r="F234" s="34"/>
      <c r="G234" s="280">
        <f>G235</f>
        <v>0</v>
      </c>
      <c r="H234" s="76" t="s">
        <v>388</v>
      </c>
      <c r="I234" s="46">
        <v>902</v>
      </c>
      <c r="J234" s="107" t="s">
        <v>531</v>
      </c>
      <c r="K234" s="107" t="s">
        <v>535</v>
      </c>
      <c r="L234" s="35" t="s">
        <v>389</v>
      </c>
      <c r="M234" s="34"/>
      <c r="N234" s="280">
        <f t="shared" si="12"/>
        <v>0</v>
      </c>
      <c r="O234" s="280">
        <f t="shared" si="12"/>
        <v>0</v>
      </c>
    </row>
    <row r="235" spans="1:15" ht="15.75" thickBot="1" x14ac:dyDescent="0.3">
      <c r="A235" s="32" t="s">
        <v>547</v>
      </c>
      <c r="B235" s="45">
        <v>902</v>
      </c>
      <c r="C235" s="35" t="s">
        <v>531</v>
      </c>
      <c r="D235" s="35" t="s">
        <v>535</v>
      </c>
      <c r="E235" s="35" t="s">
        <v>389</v>
      </c>
      <c r="F235" s="35" t="s">
        <v>565</v>
      </c>
      <c r="G235" s="280"/>
      <c r="H235" s="32" t="s">
        <v>547</v>
      </c>
      <c r="I235" s="45">
        <v>902</v>
      </c>
      <c r="J235" s="35" t="s">
        <v>531</v>
      </c>
      <c r="K235" s="35" t="s">
        <v>535</v>
      </c>
      <c r="L235" s="35" t="s">
        <v>389</v>
      </c>
      <c r="M235" s="35" t="s">
        <v>565</v>
      </c>
      <c r="N235" s="280"/>
      <c r="O235" s="280"/>
    </row>
    <row r="236" spans="1:15" ht="15.75" thickBot="1" x14ac:dyDescent="0.3">
      <c r="A236" s="113" t="s">
        <v>267</v>
      </c>
      <c r="B236" s="101">
        <v>902</v>
      </c>
      <c r="C236" s="102" t="s">
        <v>531</v>
      </c>
      <c r="D236" s="102" t="s">
        <v>415</v>
      </c>
      <c r="E236" s="102"/>
      <c r="F236" s="102"/>
      <c r="G236" s="305">
        <f>G237</f>
        <v>50</v>
      </c>
      <c r="H236" s="113" t="s">
        <v>267</v>
      </c>
      <c r="I236" s="101">
        <v>902</v>
      </c>
      <c r="J236" s="102" t="s">
        <v>531</v>
      </c>
      <c r="K236" s="102" t="s">
        <v>415</v>
      </c>
      <c r="L236" s="102"/>
      <c r="M236" s="102"/>
      <c r="N236" s="305">
        <f t="shared" ref="N236:O239" si="13">N237</f>
        <v>50</v>
      </c>
      <c r="O236" s="305">
        <f t="shared" si="13"/>
        <v>50</v>
      </c>
    </row>
    <row r="237" spans="1:15" ht="15.75" thickBot="1" x14ac:dyDescent="0.3">
      <c r="A237" s="79" t="s">
        <v>265</v>
      </c>
      <c r="B237" s="49">
        <v>902</v>
      </c>
      <c r="C237" s="34" t="s">
        <v>531</v>
      </c>
      <c r="D237" s="34" t="s">
        <v>415</v>
      </c>
      <c r="E237" s="34" t="s">
        <v>317</v>
      </c>
      <c r="F237" s="34"/>
      <c r="G237" s="279">
        <f>G238</f>
        <v>50</v>
      </c>
      <c r="H237" s="79" t="s">
        <v>265</v>
      </c>
      <c r="I237" s="49">
        <v>902</v>
      </c>
      <c r="J237" s="34" t="s">
        <v>531</v>
      </c>
      <c r="K237" s="34" t="s">
        <v>415</v>
      </c>
      <c r="L237" s="34" t="s">
        <v>317</v>
      </c>
      <c r="M237" s="34"/>
      <c r="N237" s="279">
        <f t="shared" si="13"/>
        <v>50</v>
      </c>
      <c r="O237" s="279">
        <f t="shared" si="13"/>
        <v>50</v>
      </c>
    </row>
    <row r="238" spans="1:15" ht="15.75" thickBot="1" x14ac:dyDescent="0.3">
      <c r="A238" s="38" t="s">
        <v>267</v>
      </c>
      <c r="B238" s="46">
        <v>902</v>
      </c>
      <c r="C238" s="35" t="s">
        <v>531</v>
      </c>
      <c r="D238" s="35" t="s">
        <v>415</v>
      </c>
      <c r="E238" s="35" t="s">
        <v>319</v>
      </c>
      <c r="F238" s="34"/>
      <c r="G238" s="279">
        <f>G239</f>
        <v>50</v>
      </c>
      <c r="H238" s="38" t="s">
        <v>267</v>
      </c>
      <c r="I238" s="46">
        <v>902</v>
      </c>
      <c r="J238" s="35" t="s">
        <v>531</v>
      </c>
      <c r="K238" s="35" t="s">
        <v>415</v>
      </c>
      <c r="L238" s="35" t="s">
        <v>319</v>
      </c>
      <c r="M238" s="34"/>
      <c r="N238" s="279">
        <f t="shared" si="13"/>
        <v>50</v>
      </c>
      <c r="O238" s="279">
        <f t="shared" si="13"/>
        <v>50</v>
      </c>
    </row>
    <row r="239" spans="1:15" ht="15.75" thickBot="1" x14ac:dyDescent="0.3">
      <c r="A239" s="38" t="s">
        <v>268</v>
      </c>
      <c r="B239" s="46">
        <v>902</v>
      </c>
      <c r="C239" s="35" t="s">
        <v>531</v>
      </c>
      <c r="D239" s="35" t="s">
        <v>415</v>
      </c>
      <c r="E239" s="35" t="s">
        <v>320</v>
      </c>
      <c r="F239" s="35"/>
      <c r="G239" s="280">
        <f>G240</f>
        <v>50</v>
      </c>
      <c r="H239" s="38" t="s">
        <v>268</v>
      </c>
      <c r="I239" s="46">
        <v>902</v>
      </c>
      <c r="J239" s="35" t="s">
        <v>531</v>
      </c>
      <c r="K239" s="35" t="s">
        <v>415</v>
      </c>
      <c r="L239" s="35" t="s">
        <v>320</v>
      </c>
      <c r="M239" s="35"/>
      <c r="N239" s="280">
        <f t="shared" si="13"/>
        <v>50</v>
      </c>
      <c r="O239" s="280">
        <f t="shared" si="13"/>
        <v>50</v>
      </c>
    </row>
    <row r="240" spans="1:15" ht="15.75" thickBot="1" x14ac:dyDescent="0.3">
      <c r="A240" s="33" t="s">
        <v>548</v>
      </c>
      <c r="B240" s="46">
        <v>902</v>
      </c>
      <c r="C240" s="35" t="s">
        <v>531</v>
      </c>
      <c r="D240" s="35" t="s">
        <v>415</v>
      </c>
      <c r="E240" s="35" t="s">
        <v>320</v>
      </c>
      <c r="F240" s="35" t="s">
        <v>435</v>
      </c>
      <c r="G240" s="280">
        <v>50</v>
      </c>
      <c r="H240" s="33" t="s">
        <v>548</v>
      </c>
      <c r="I240" s="46">
        <v>902</v>
      </c>
      <c r="J240" s="35" t="s">
        <v>531</v>
      </c>
      <c r="K240" s="35" t="s">
        <v>415</v>
      </c>
      <c r="L240" s="35" t="s">
        <v>320</v>
      </c>
      <c r="M240" s="35" t="s">
        <v>435</v>
      </c>
      <c r="N240" s="280">
        <v>50</v>
      </c>
      <c r="O240" s="280">
        <v>50</v>
      </c>
    </row>
    <row r="241" spans="1:15" ht="15.75" thickBot="1" x14ac:dyDescent="0.3">
      <c r="A241" s="113" t="s">
        <v>379</v>
      </c>
      <c r="B241" s="101">
        <v>902</v>
      </c>
      <c r="C241" s="102" t="s">
        <v>531</v>
      </c>
      <c r="D241" s="102" t="s">
        <v>364</v>
      </c>
      <c r="E241" s="114"/>
      <c r="F241" s="114"/>
      <c r="G241" s="305">
        <f>G250+G265+G242</f>
        <v>9771.9</v>
      </c>
      <c r="H241" s="113" t="s">
        <v>379</v>
      </c>
      <c r="I241" s="101">
        <v>902</v>
      </c>
      <c r="J241" s="102" t="s">
        <v>531</v>
      </c>
      <c r="K241" s="102" t="s">
        <v>364</v>
      </c>
      <c r="L241" s="114"/>
      <c r="M241" s="114"/>
      <c r="N241" s="305">
        <f>N250+N265+N242</f>
        <v>9577.4</v>
      </c>
      <c r="O241" s="305">
        <f>O250+O265+O242</f>
        <v>9656.7000000000007</v>
      </c>
    </row>
    <row r="242" spans="1:15" s="20" customFormat="1" ht="51.75" thickBot="1" x14ac:dyDescent="0.3">
      <c r="A242" s="152" t="s">
        <v>791</v>
      </c>
      <c r="B242" s="127">
        <v>902</v>
      </c>
      <c r="C242" s="128" t="s">
        <v>531</v>
      </c>
      <c r="D242" s="128" t="s">
        <v>364</v>
      </c>
      <c r="E242" s="285" t="s">
        <v>848</v>
      </c>
      <c r="F242" s="65"/>
      <c r="G242" s="299">
        <f>G243</f>
        <v>2430.3000000000002</v>
      </c>
      <c r="H242" s="152" t="s">
        <v>791</v>
      </c>
      <c r="I242" s="127">
        <v>902</v>
      </c>
      <c r="J242" s="128" t="s">
        <v>531</v>
      </c>
      <c r="K242" s="128" t="s">
        <v>364</v>
      </c>
      <c r="L242" s="285" t="s">
        <v>848</v>
      </c>
      <c r="M242" s="65"/>
      <c r="N242" s="299">
        <f>N243</f>
        <v>2235.8000000000002</v>
      </c>
      <c r="O242" s="299">
        <f>O243</f>
        <v>2315.1000000000004</v>
      </c>
    </row>
    <row r="243" spans="1:15" s="20" customFormat="1" ht="26.25" thickBot="1" x14ac:dyDescent="0.3">
      <c r="A243" s="126" t="s">
        <v>792</v>
      </c>
      <c r="B243" s="127">
        <v>902</v>
      </c>
      <c r="C243" s="128" t="s">
        <v>531</v>
      </c>
      <c r="D243" s="128" t="s">
        <v>364</v>
      </c>
      <c r="E243" s="285" t="s">
        <v>900</v>
      </c>
      <c r="F243" s="65"/>
      <c r="G243" s="299">
        <f>G244+G246+G248</f>
        <v>2430.3000000000002</v>
      </c>
      <c r="H243" s="126" t="s">
        <v>792</v>
      </c>
      <c r="I243" s="127">
        <v>902</v>
      </c>
      <c r="J243" s="128" t="s">
        <v>531</v>
      </c>
      <c r="K243" s="128" t="s">
        <v>364</v>
      </c>
      <c r="L243" s="285" t="s">
        <v>900</v>
      </c>
      <c r="M243" s="65"/>
      <c r="N243" s="299">
        <f>N244+N246+N248</f>
        <v>2235.8000000000002</v>
      </c>
      <c r="O243" s="299">
        <f>O244+O246+O248</f>
        <v>2315.1000000000004</v>
      </c>
    </row>
    <row r="244" spans="1:15" s="20" customFormat="1" ht="27" thickBot="1" x14ac:dyDescent="0.3">
      <c r="A244" s="92" t="s">
        <v>560</v>
      </c>
      <c r="B244" s="127">
        <v>902</v>
      </c>
      <c r="C244" s="128" t="s">
        <v>531</v>
      </c>
      <c r="D244" s="128" t="s">
        <v>364</v>
      </c>
      <c r="E244" s="65" t="s">
        <v>901</v>
      </c>
      <c r="F244" s="65"/>
      <c r="G244" s="310">
        <f>G245</f>
        <v>2201.3000000000002</v>
      </c>
      <c r="H244" s="92" t="s">
        <v>560</v>
      </c>
      <c r="I244" s="127">
        <v>902</v>
      </c>
      <c r="J244" s="128" t="s">
        <v>531</v>
      </c>
      <c r="K244" s="128" t="s">
        <v>364</v>
      </c>
      <c r="L244" s="65" t="s">
        <v>901</v>
      </c>
      <c r="M244" s="65"/>
      <c r="N244" s="310">
        <f>N245</f>
        <v>2006.8000000000002</v>
      </c>
      <c r="O244" s="310">
        <f>O245</f>
        <v>2086.1000000000004</v>
      </c>
    </row>
    <row r="245" spans="1:15" s="20" customFormat="1" ht="36.75" thickBot="1" x14ac:dyDescent="0.3">
      <c r="A245" s="32" t="s">
        <v>546</v>
      </c>
      <c r="B245" s="127">
        <v>902</v>
      </c>
      <c r="C245" s="128" t="s">
        <v>531</v>
      </c>
      <c r="D245" s="128" t="s">
        <v>364</v>
      </c>
      <c r="E245" s="65" t="s">
        <v>901</v>
      </c>
      <c r="F245" s="65" t="s">
        <v>436</v>
      </c>
      <c r="G245" s="310">
        <f>2101.3+100</f>
        <v>2201.3000000000002</v>
      </c>
      <c r="H245" s="32" t="s">
        <v>546</v>
      </c>
      <c r="I245" s="127">
        <v>902</v>
      </c>
      <c r="J245" s="128" t="s">
        <v>531</v>
      </c>
      <c r="K245" s="128" t="s">
        <v>364</v>
      </c>
      <c r="L245" s="65" t="s">
        <v>901</v>
      </c>
      <c r="M245" s="65" t="s">
        <v>436</v>
      </c>
      <c r="N245" s="310">
        <f>2101.3-300+205.5</f>
        <v>2006.8000000000002</v>
      </c>
      <c r="O245" s="310">
        <f>2101.3-300+284.8</f>
        <v>2086.1000000000004</v>
      </c>
    </row>
    <row r="246" spans="1:15" s="20" customFormat="1" ht="27" thickBot="1" x14ac:dyDescent="0.3">
      <c r="A246" s="80" t="s">
        <v>123</v>
      </c>
      <c r="B246" s="127">
        <v>902</v>
      </c>
      <c r="C246" s="128" t="s">
        <v>531</v>
      </c>
      <c r="D246" s="128" t="s">
        <v>364</v>
      </c>
      <c r="E246" s="65" t="s">
        <v>902</v>
      </c>
      <c r="F246" s="65"/>
      <c r="G246" s="310">
        <f>G247</f>
        <v>160.6</v>
      </c>
      <c r="H246" s="80" t="s">
        <v>123</v>
      </c>
      <c r="I246" s="127">
        <v>902</v>
      </c>
      <c r="J246" s="128" t="s">
        <v>531</v>
      </c>
      <c r="K246" s="128" t="s">
        <v>364</v>
      </c>
      <c r="L246" s="65" t="s">
        <v>902</v>
      </c>
      <c r="M246" s="65"/>
      <c r="N246" s="310">
        <f>N247</f>
        <v>160.6</v>
      </c>
      <c r="O246" s="310">
        <f>O247</f>
        <v>160.6</v>
      </c>
    </row>
    <row r="247" spans="1:15" s="20" customFormat="1" ht="15.75" thickBot="1" x14ac:dyDescent="0.3">
      <c r="A247" s="63" t="s">
        <v>547</v>
      </c>
      <c r="B247" s="127">
        <v>902</v>
      </c>
      <c r="C247" s="128" t="s">
        <v>531</v>
      </c>
      <c r="D247" s="128" t="s">
        <v>364</v>
      </c>
      <c r="E247" s="65" t="s">
        <v>902</v>
      </c>
      <c r="F247" s="65" t="s">
        <v>565</v>
      </c>
      <c r="G247" s="310">
        <v>160.6</v>
      </c>
      <c r="H247" s="63" t="s">
        <v>547</v>
      </c>
      <c r="I247" s="127">
        <v>902</v>
      </c>
      <c r="J247" s="128" t="s">
        <v>531</v>
      </c>
      <c r="K247" s="128" t="s">
        <v>364</v>
      </c>
      <c r="L247" s="65" t="s">
        <v>902</v>
      </c>
      <c r="M247" s="65" t="s">
        <v>565</v>
      </c>
      <c r="N247" s="310">
        <v>160.6</v>
      </c>
      <c r="O247" s="310">
        <v>160.6</v>
      </c>
    </row>
    <row r="248" spans="1:15" s="20" customFormat="1" ht="26.25" thickBot="1" x14ac:dyDescent="0.3">
      <c r="A248" s="137" t="s">
        <v>2</v>
      </c>
      <c r="B248" s="127">
        <v>902</v>
      </c>
      <c r="C248" s="128" t="s">
        <v>531</v>
      </c>
      <c r="D248" s="128" t="s">
        <v>364</v>
      </c>
      <c r="E248" s="65" t="s">
        <v>904</v>
      </c>
      <c r="F248" s="65"/>
      <c r="G248" s="310">
        <f>G249</f>
        <v>68.400000000000006</v>
      </c>
      <c r="H248" s="137" t="s">
        <v>2</v>
      </c>
      <c r="I248" s="127">
        <v>902</v>
      </c>
      <c r="J248" s="128" t="s">
        <v>531</v>
      </c>
      <c r="K248" s="128" t="s">
        <v>364</v>
      </c>
      <c r="L248" s="65" t="s">
        <v>904</v>
      </c>
      <c r="M248" s="65"/>
      <c r="N248" s="310">
        <f>N249</f>
        <v>68.400000000000006</v>
      </c>
      <c r="O248" s="310">
        <f>O249</f>
        <v>68.400000000000006</v>
      </c>
    </row>
    <row r="249" spans="1:15" s="20" customFormat="1" ht="15.75" thickBot="1" x14ac:dyDescent="0.3">
      <c r="A249" s="63" t="s">
        <v>547</v>
      </c>
      <c r="B249" s="127">
        <v>902</v>
      </c>
      <c r="C249" s="128" t="s">
        <v>531</v>
      </c>
      <c r="D249" s="128" t="s">
        <v>364</v>
      </c>
      <c r="E249" s="65" t="s">
        <v>904</v>
      </c>
      <c r="F249" s="65" t="s">
        <v>565</v>
      </c>
      <c r="G249" s="310">
        <v>68.400000000000006</v>
      </c>
      <c r="H249" s="63" t="s">
        <v>547</v>
      </c>
      <c r="I249" s="127">
        <v>902</v>
      </c>
      <c r="J249" s="128" t="s">
        <v>531</v>
      </c>
      <c r="K249" s="128" t="s">
        <v>364</v>
      </c>
      <c r="L249" s="65" t="s">
        <v>904</v>
      </c>
      <c r="M249" s="65" t="s">
        <v>565</v>
      </c>
      <c r="N249" s="310">
        <v>68.400000000000006</v>
      </c>
      <c r="O249" s="310">
        <v>68.400000000000006</v>
      </c>
    </row>
    <row r="250" spans="1:15" ht="27" thickBot="1" x14ac:dyDescent="0.3">
      <c r="A250" s="81" t="s">
        <v>324</v>
      </c>
      <c r="B250" s="34" t="s">
        <v>361</v>
      </c>
      <c r="C250" s="50" t="s">
        <v>531</v>
      </c>
      <c r="D250" s="50" t="s">
        <v>364</v>
      </c>
      <c r="E250" s="34" t="s">
        <v>340</v>
      </c>
      <c r="F250" s="35"/>
      <c r="G250" s="299">
        <f>G251+G254+G257+G260+G262</f>
        <v>4053.2999999999993</v>
      </c>
      <c r="H250" s="81" t="s">
        <v>324</v>
      </c>
      <c r="I250" s="34" t="s">
        <v>361</v>
      </c>
      <c r="J250" s="50" t="s">
        <v>531</v>
      </c>
      <c r="K250" s="50" t="s">
        <v>364</v>
      </c>
      <c r="L250" s="34" t="s">
        <v>340</v>
      </c>
      <c r="M250" s="35"/>
      <c r="N250" s="299">
        <f>N251+N254+N257+N260+N262</f>
        <v>4053.2999999999993</v>
      </c>
      <c r="O250" s="299">
        <f>O251+O254+O257+O260+O262</f>
        <v>4053.2999999999993</v>
      </c>
    </row>
    <row r="251" spans="1:15" ht="52.5" thickBot="1" x14ac:dyDescent="0.3">
      <c r="A251" s="80" t="s">
        <v>325</v>
      </c>
      <c r="B251" s="35" t="s">
        <v>361</v>
      </c>
      <c r="C251" s="35" t="s">
        <v>531</v>
      </c>
      <c r="D251" s="107" t="s">
        <v>364</v>
      </c>
      <c r="E251" s="35" t="s">
        <v>385</v>
      </c>
      <c r="F251" s="35"/>
      <c r="G251" s="299">
        <f>G252+G253</f>
        <v>2309.1</v>
      </c>
      <c r="H251" s="80" t="s">
        <v>325</v>
      </c>
      <c r="I251" s="35" t="s">
        <v>361</v>
      </c>
      <c r="J251" s="35" t="s">
        <v>531</v>
      </c>
      <c r="K251" s="107" t="s">
        <v>364</v>
      </c>
      <c r="L251" s="35" t="s">
        <v>385</v>
      </c>
      <c r="M251" s="35"/>
      <c r="N251" s="299">
        <f>N252+N253</f>
        <v>2309.1</v>
      </c>
      <c r="O251" s="299">
        <f>O252+O253</f>
        <v>2309.1</v>
      </c>
    </row>
    <row r="252" spans="1:15" ht="39" thickBot="1" x14ac:dyDescent="0.3">
      <c r="A252" s="38" t="s">
        <v>550</v>
      </c>
      <c r="B252" s="35" t="s">
        <v>361</v>
      </c>
      <c r="C252" s="35" t="s">
        <v>531</v>
      </c>
      <c r="D252" s="107" t="s">
        <v>364</v>
      </c>
      <c r="E252" s="35" t="s">
        <v>385</v>
      </c>
      <c r="F252" s="35" t="s">
        <v>436</v>
      </c>
      <c r="G252" s="310">
        <f>2025.9-31</f>
        <v>1994.9</v>
      </c>
      <c r="H252" s="38" t="s">
        <v>550</v>
      </c>
      <c r="I252" s="35" t="s">
        <v>361</v>
      </c>
      <c r="J252" s="35" t="s">
        <v>531</v>
      </c>
      <c r="K252" s="107" t="s">
        <v>364</v>
      </c>
      <c r="L252" s="35" t="s">
        <v>385</v>
      </c>
      <c r="M252" s="35" t="s">
        <v>436</v>
      </c>
      <c r="N252" s="310">
        <f>2025.9-31</f>
        <v>1994.9</v>
      </c>
      <c r="O252" s="310">
        <f>2025.9-31</f>
        <v>1994.9</v>
      </c>
    </row>
    <row r="253" spans="1:15" ht="15.75" thickBot="1" x14ac:dyDescent="0.3">
      <c r="A253" s="33" t="s">
        <v>547</v>
      </c>
      <c r="B253" s="35" t="s">
        <v>361</v>
      </c>
      <c r="C253" s="35" t="s">
        <v>531</v>
      </c>
      <c r="D253" s="107" t="s">
        <v>364</v>
      </c>
      <c r="E253" s="35" t="s">
        <v>385</v>
      </c>
      <c r="F253" s="35" t="s">
        <v>565</v>
      </c>
      <c r="G253" s="310">
        <v>314.2</v>
      </c>
      <c r="H253" s="33" t="s">
        <v>547</v>
      </c>
      <c r="I253" s="35" t="s">
        <v>361</v>
      </c>
      <c r="J253" s="35" t="s">
        <v>531</v>
      </c>
      <c r="K253" s="107" t="s">
        <v>364</v>
      </c>
      <c r="L253" s="35" t="s">
        <v>385</v>
      </c>
      <c r="M253" s="35" t="s">
        <v>565</v>
      </c>
      <c r="N253" s="310">
        <f>314.2</f>
        <v>314.2</v>
      </c>
      <c r="O253" s="310">
        <v>314.2</v>
      </c>
    </row>
    <row r="254" spans="1:15" ht="27" thickBot="1" x14ac:dyDescent="0.3">
      <c r="A254" s="80" t="s">
        <v>326</v>
      </c>
      <c r="B254" s="35" t="s">
        <v>361</v>
      </c>
      <c r="C254" s="35" t="s">
        <v>531</v>
      </c>
      <c r="D254" s="107" t="s">
        <v>364</v>
      </c>
      <c r="E254" s="35" t="s">
        <v>341</v>
      </c>
      <c r="F254" s="35"/>
      <c r="G254" s="299">
        <f>G255+G256</f>
        <v>865.69999999999993</v>
      </c>
      <c r="H254" s="80" t="s">
        <v>326</v>
      </c>
      <c r="I254" s="35" t="s">
        <v>361</v>
      </c>
      <c r="J254" s="35" t="s">
        <v>531</v>
      </c>
      <c r="K254" s="107" t="s">
        <v>364</v>
      </c>
      <c r="L254" s="35" t="s">
        <v>341</v>
      </c>
      <c r="M254" s="35"/>
      <c r="N254" s="299">
        <f>N255+N256</f>
        <v>865.69999999999993</v>
      </c>
      <c r="O254" s="299">
        <f>O255+O256</f>
        <v>865.69999999999993</v>
      </c>
    </row>
    <row r="255" spans="1:15" ht="39" thickBot="1" x14ac:dyDescent="0.3">
      <c r="A255" s="38" t="s">
        <v>546</v>
      </c>
      <c r="B255" s="35" t="s">
        <v>361</v>
      </c>
      <c r="C255" s="35" t="s">
        <v>531</v>
      </c>
      <c r="D255" s="107" t="s">
        <v>364</v>
      </c>
      <c r="E255" s="35" t="s">
        <v>341</v>
      </c>
      <c r="F255" s="35" t="s">
        <v>436</v>
      </c>
      <c r="G255" s="310">
        <v>794.4</v>
      </c>
      <c r="H255" s="38" t="s">
        <v>546</v>
      </c>
      <c r="I255" s="35" t="s">
        <v>361</v>
      </c>
      <c r="J255" s="35" t="s">
        <v>531</v>
      </c>
      <c r="K255" s="107" t="s">
        <v>364</v>
      </c>
      <c r="L255" s="35" t="s">
        <v>341</v>
      </c>
      <c r="M255" s="35" t="s">
        <v>436</v>
      </c>
      <c r="N255" s="310">
        <v>794.4</v>
      </c>
      <c r="O255" s="310">
        <v>794.4</v>
      </c>
    </row>
    <row r="256" spans="1:15" ht="15.75" thickBot="1" x14ac:dyDescent="0.3">
      <c r="A256" s="33" t="s">
        <v>547</v>
      </c>
      <c r="B256" s="35" t="s">
        <v>361</v>
      </c>
      <c r="C256" s="35" t="s">
        <v>531</v>
      </c>
      <c r="D256" s="107" t="s">
        <v>364</v>
      </c>
      <c r="E256" s="35" t="s">
        <v>341</v>
      </c>
      <c r="F256" s="35" t="s">
        <v>565</v>
      </c>
      <c r="G256" s="310">
        <v>71.3</v>
      </c>
      <c r="H256" s="33" t="s">
        <v>547</v>
      </c>
      <c r="I256" s="35" t="s">
        <v>361</v>
      </c>
      <c r="J256" s="35" t="s">
        <v>531</v>
      </c>
      <c r="K256" s="107" t="s">
        <v>364</v>
      </c>
      <c r="L256" s="35" t="s">
        <v>341</v>
      </c>
      <c r="M256" s="35" t="s">
        <v>565</v>
      </c>
      <c r="N256" s="310">
        <v>71.3</v>
      </c>
      <c r="O256" s="310">
        <v>71.3</v>
      </c>
    </row>
    <row r="257" spans="1:15" ht="39.75" thickBot="1" x14ac:dyDescent="0.3">
      <c r="A257" s="80" t="s">
        <v>333</v>
      </c>
      <c r="B257" s="35" t="s">
        <v>361</v>
      </c>
      <c r="C257" s="35" t="s">
        <v>531</v>
      </c>
      <c r="D257" s="107" t="s">
        <v>364</v>
      </c>
      <c r="E257" s="35" t="s">
        <v>348</v>
      </c>
      <c r="F257" s="34"/>
      <c r="G257" s="299">
        <f>G258+G259</f>
        <v>865.69999999999993</v>
      </c>
      <c r="H257" s="80" t="s">
        <v>333</v>
      </c>
      <c r="I257" s="35" t="s">
        <v>361</v>
      </c>
      <c r="J257" s="35" t="s">
        <v>531</v>
      </c>
      <c r="K257" s="107" t="s">
        <v>364</v>
      </c>
      <c r="L257" s="35" t="s">
        <v>348</v>
      </c>
      <c r="M257" s="34"/>
      <c r="N257" s="299">
        <f>N258+N259</f>
        <v>865.69999999999993</v>
      </c>
      <c r="O257" s="299">
        <f>O258+O259</f>
        <v>865.69999999999993</v>
      </c>
    </row>
    <row r="258" spans="1:15" ht="39" thickBot="1" x14ac:dyDescent="0.3">
      <c r="A258" s="38" t="s">
        <v>546</v>
      </c>
      <c r="B258" s="35" t="s">
        <v>361</v>
      </c>
      <c r="C258" s="35" t="s">
        <v>531</v>
      </c>
      <c r="D258" s="107" t="s">
        <v>364</v>
      </c>
      <c r="E258" s="35" t="s">
        <v>348</v>
      </c>
      <c r="F258" s="35" t="s">
        <v>436</v>
      </c>
      <c r="G258" s="310">
        <v>792.8</v>
      </c>
      <c r="H258" s="38" t="s">
        <v>546</v>
      </c>
      <c r="I258" s="35" t="s">
        <v>361</v>
      </c>
      <c r="J258" s="35" t="s">
        <v>531</v>
      </c>
      <c r="K258" s="107" t="s">
        <v>364</v>
      </c>
      <c r="L258" s="35" t="s">
        <v>348</v>
      </c>
      <c r="M258" s="35" t="s">
        <v>436</v>
      </c>
      <c r="N258" s="310">
        <v>792.8</v>
      </c>
      <c r="O258" s="310">
        <v>792.8</v>
      </c>
    </row>
    <row r="259" spans="1:15" ht="15.75" thickBot="1" x14ac:dyDescent="0.3">
      <c r="A259" s="33" t="s">
        <v>547</v>
      </c>
      <c r="B259" s="35" t="s">
        <v>361</v>
      </c>
      <c r="C259" s="35" t="s">
        <v>531</v>
      </c>
      <c r="D259" s="107" t="s">
        <v>364</v>
      </c>
      <c r="E259" s="35" t="s">
        <v>348</v>
      </c>
      <c r="F259" s="35" t="s">
        <v>565</v>
      </c>
      <c r="G259" s="310">
        <v>72.900000000000006</v>
      </c>
      <c r="H259" s="33" t="s">
        <v>547</v>
      </c>
      <c r="I259" s="35" t="s">
        <v>361</v>
      </c>
      <c r="J259" s="35" t="s">
        <v>531</v>
      </c>
      <c r="K259" s="107" t="s">
        <v>364</v>
      </c>
      <c r="L259" s="35" t="s">
        <v>348</v>
      </c>
      <c r="M259" s="35" t="s">
        <v>565</v>
      </c>
      <c r="N259" s="310">
        <v>72.900000000000006</v>
      </c>
      <c r="O259" s="310">
        <v>72.900000000000006</v>
      </c>
    </row>
    <row r="260" spans="1:15" ht="78" thickBot="1" x14ac:dyDescent="0.3">
      <c r="A260" s="80" t="s">
        <v>334</v>
      </c>
      <c r="B260" s="35" t="s">
        <v>361</v>
      </c>
      <c r="C260" s="35" t="s">
        <v>531</v>
      </c>
      <c r="D260" s="107" t="s">
        <v>364</v>
      </c>
      <c r="E260" s="35" t="s">
        <v>349</v>
      </c>
      <c r="F260" s="35"/>
      <c r="G260" s="299">
        <f>G261</f>
        <v>0.7</v>
      </c>
      <c r="H260" s="80" t="s">
        <v>334</v>
      </c>
      <c r="I260" s="35" t="s">
        <v>361</v>
      </c>
      <c r="J260" s="35" t="s">
        <v>531</v>
      </c>
      <c r="K260" s="107" t="s">
        <v>364</v>
      </c>
      <c r="L260" s="35" t="s">
        <v>349</v>
      </c>
      <c r="M260" s="35"/>
      <c r="N260" s="299">
        <f>N261</f>
        <v>0.7</v>
      </c>
      <c r="O260" s="299">
        <f>O261</f>
        <v>0.7</v>
      </c>
    </row>
    <row r="261" spans="1:15" ht="15.75" thickBot="1" x14ac:dyDescent="0.3">
      <c r="A261" s="33" t="s">
        <v>547</v>
      </c>
      <c r="B261" s="35" t="s">
        <v>361</v>
      </c>
      <c r="C261" s="35" t="s">
        <v>531</v>
      </c>
      <c r="D261" s="107" t="s">
        <v>364</v>
      </c>
      <c r="E261" s="35" t="s">
        <v>349</v>
      </c>
      <c r="F261" s="35" t="s">
        <v>565</v>
      </c>
      <c r="G261" s="310">
        <v>0.7</v>
      </c>
      <c r="H261" s="33" t="s">
        <v>547</v>
      </c>
      <c r="I261" s="35" t="s">
        <v>361</v>
      </c>
      <c r="J261" s="35" t="s">
        <v>531</v>
      </c>
      <c r="K261" s="107" t="s">
        <v>364</v>
      </c>
      <c r="L261" s="35" t="s">
        <v>349</v>
      </c>
      <c r="M261" s="35" t="s">
        <v>565</v>
      </c>
      <c r="N261" s="310">
        <v>0.7</v>
      </c>
      <c r="O261" s="310">
        <v>0.7</v>
      </c>
    </row>
    <row r="262" spans="1:15" ht="27" thickBot="1" x14ac:dyDescent="0.3">
      <c r="A262" s="80" t="s">
        <v>612</v>
      </c>
      <c r="B262" s="35" t="s">
        <v>361</v>
      </c>
      <c r="C262" s="35" t="s">
        <v>531</v>
      </c>
      <c r="D262" s="107" t="s">
        <v>364</v>
      </c>
      <c r="E262" s="65" t="s">
        <v>847</v>
      </c>
      <c r="F262" s="285"/>
      <c r="G262" s="299">
        <f>G263+G264</f>
        <v>12.1</v>
      </c>
      <c r="H262" s="80" t="s">
        <v>612</v>
      </c>
      <c r="I262" s="35" t="s">
        <v>361</v>
      </c>
      <c r="J262" s="35" t="s">
        <v>531</v>
      </c>
      <c r="K262" s="107" t="s">
        <v>364</v>
      </c>
      <c r="L262" s="65" t="s">
        <v>847</v>
      </c>
      <c r="M262" s="285"/>
      <c r="N262" s="299">
        <f>N263+N264</f>
        <v>12.1</v>
      </c>
      <c r="O262" s="299">
        <f>O263+O264</f>
        <v>12.1</v>
      </c>
    </row>
    <row r="263" spans="1:15" ht="39" thickBot="1" x14ac:dyDescent="0.3">
      <c r="A263" s="38" t="s">
        <v>546</v>
      </c>
      <c r="B263" s="35" t="s">
        <v>361</v>
      </c>
      <c r="C263" s="35" t="s">
        <v>531</v>
      </c>
      <c r="D263" s="107" t="s">
        <v>364</v>
      </c>
      <c r="E263" s="65" t="s">
        <v>847</v>
      </c>
      <c r="F263" s="65" t="s">
        <v>436</v>
      </c>
      <c r="G263" s="310">
        <v>11.5</v>
      </c>
      <c r="H263" s="38" t="s">
        <v>546</v>
      </c>
      <c r="I263" s="35" t="s">
        <v>361</v>
      </c>
      <c r="J263" s="35" t="s">
        <v>531</v>
      </c>
      <c r="K263" s="107" t="s">
        <v>364</v>
      </c>
      <c r="L263" s="65" t="s">
        <v>847</v>
      </c>
      <c r="M263" s="65" t="s">
        <v>436</v>
      </c>
      <c r="N263" s="310">
        <v>11.5</v>
      </c>
      <c r="O263" s="310">
        <v>11.5</v>
      </c>
    </row>
    <row r="264" spans="1:15" ht="15.75" thickBot="1" x14ac:dyDescent="0.3">
      <c r="A264" s="33" t="s">
        <v>547</v>
      </c>
      <c r="B264" s="35" t="s">
        <v>361</v>
      </c>
      <c r="C264" s="35" t="s">
        <v>531</v>
      </c>
      <c r="D264" s="107" t="s">
        <v>364</v>
      </c>
      <c r="E264" s="65" t="s">
        <v>847</v>
      </c>
      <c r="F264" s="65" t="s">
        <v>565</v>
      </c>
      <c r="G264" s="310">
        <v>0.6</v>
      </c>
      <c r="H264" s="33" t="s">
        <v>547</v>
      </c>
      <c r="I264" s="35" t="s">
        <v>361</v>
      </c>
      <c r="J264" s="35" t="s">
        <v>531</v>
      </c>
      <c r="K264" s="107" t="s">
        <v>364</v>
      </c>
      <c r="L264" s="65" t="s">
        <v>847</v>
      </c>
      <c r="M264" s="65" t="s">
        <v>565</v>
      </c>
      <c r="N264" s="310">
        <v>0.6</v>
      </c>
      <c r="O264" s="310">
        <v>0.6</v>
      </c>
    </row>
    <row r="265" spans="1:15" ht="39" thickBot="1" x14ac:dyDescent="0.3">
      <c r="A265" s="79" t="s">
        <v>245</v>
      </c>
      <c r="B265" s="49">
        <v>902</v>
      </c>
      <c r="C265" s="50" t="s">
        <v>531</v>
      </c>
      <c r="D265" s="50" t="s">
        <v>364</v>
      </c>
      <c r="E265" s="34" t="s">
        <v>282</v>
      </c>
      <c r="F265" s="35"/>
      <c r="G265" s="299">
        <f>G266</f>
        <v>3288.3</v>
      </c>
      <c r="H265" s="79" t="s">
        <v>245</v>
      </c>
      <c r="I265" s="49">
        <v>902</v>
      </c>
      <c r="J265" s="50" t="s">
        <v>531</v>
      </c>
      <c r="K265" s="50" t="s">
        <v>364</v>
      </c>
      <c r="L265" s="34" t="s">
        <v>282</v>
      </c>
      <c r="M265" s="35"/>
      <c r="N265" s="299">
        <f>N266</f>
        <v>3288.3</v>
      </c>
      <c r="O265" s="299">
        <f>O266</f>
        <v>3288.3</v>
      </c>
    </row>
    <row r="266" spans="1:15" ht="39" thickBot="1" x14ac:dyDescent="0.3">
      <c r="A266" s="79" t="s">
        <v>246</v>
      </c>
      <c r="B266" s="49">
        <v>902</v>
      </c>
      <c r="C266" s="50" t="s">
        <v>531</v>
      </c>
      <c r="D266" s="50" t="s">
        <v>364</v>
      </c>
      <c r="E266" s="34" t="s">
        <v>283</v>
      </c>
      <c r="F266" s="35"/>
      <c r="G266" s="299">
        <f>G267</f>
        <v>3288.3</v>
      </c>
      <c r="H266" s="79" t="s">
        <v>246</v>
      </c>
      <c r="I266" s="49">
        <v>902</v>
      </c>
      <c r="J266" s="50" t="s">
        <v>531</v>
      </c>
      <c r="K266" s="50" t="s">
        <v>364</v>
      </c>
      <c r="L266" s="34" t="s">
        <v>283</v>
      </c>
      <c r="M266" s="35"/>
      <c r="N266" s="299">
        <f>N267</f>
        <v>3288.3</v>
      </c>
      <c r="O266" s="299">
        <f>O267</f>
        <v>3288.3</v>
      </c>
    </row>
    <row r="267" spans="1:15" ht="26.25" thickBot="1" x14ac:dyDescent="0.3">
      <c r="A267" s="79" t="s">
        <v>247</v>
      </c>
      <c r="B267" s="49">
        <v>902</v>
      </c>
      <c r="C267" s="50" t="s">
        <v>531</v>
      </c>
      <c r="D267" s="50" t="s">
        <v>364</v>
      </c>
      <c r="E267" s="34" t="s">
        <v>284</v>
      </c>
      <c r="F267" s="35"/>
      <c r="G267" s="299">
        <f>G268+G270</f>
        <v>3288.3</v>
      </c>
      <c r="H267" s="79" t="s">
        <v>247</v>
      </c>
      <c r="I267" s="49">
        <v>902</v>
      </c>
      <c r="J267" s="50" t="s">
        <v>531</v>
      </c>
      <c r="K267" s="50" t="s">
        <v>364</v>
      </c>
      <c r="L267" s="34" t="s">
        <v>284</v>
      </c>
      <c r="M267" s="35"/>
      <c r="N267" s="299">
        <f>N268+N270</f>
        <v>3288.3</v>
      </c>
      <c r="O267" s="299">
        <f>O268+O270</f>
        <v>3288.3</v>
      </c>
    </row>
    <row r="268" spans="1:15" ht="64.5" thickBot="1" x14ac:dyDescent="0.3">
      <c r="A268" s="62" t="s">
        <v>3</v>
      </c>
      <c r="B268" s="315">
        <v>902</v>
      </c>
      <c r="C268" s="294" t="s">
        <v>531</v>
      </c>
      <c r="D268" s="294" t="s">
        <v>364</v>
      </c>
      <c r="E268" s="35" t="s">
        <v>289</v>
      </c>
      <c r="F268" s="35"/>
      <c r="G268" s="310">
        <f>G269</f>
        <v>3092.5</v>
      </c>
      <c r="H268" s="62" t="s">
        <v>3</v>
      </c>
      <c r="I268" s="315">
        <v>902</v>
      </c>
      <c r="J268" s="294" t="s">
        <v>531</v>
      </c>
      <c r="K268" s="294" t="s">
        <v>364</v>
      </c>
      <c r="L268" s="35" t="s">
        <v>289</v>
      </c>
      <c r="M268" s="35"/>
      <c r="N268" s="310">
        <f>N269</f>
        <v>3092.5</v>
      </c>
      <c r="O268" s="310">
        <f>O269</f>
        <v>3092.5</v>
      </c>
    </row>
    <row r="269" spans="1:15" ht="15.75" thickBot="1" x14ac:dyDescent="0.3">
      <c r="A269" s="32" t="s">
        <v>547</v>
      </c>
      <c r="B269" s="45">
        <v>902</v>
      </c>
      <c r="C269" s="35" t="s">
        <v>531</v>
      </c>
      <c r="D269" s="35" t="s">
        <v>364</v>
      </c>
      <c r="E269" s="35" t="s">
        <v>289</v>
      </c>
      <c r="F269" s="35" t="s">
        <v>565</v>
      </c>
      <c r="G269" s="310">
        <f>2185.4+907.1</f>
        <v>3092.5</v>
      </c>
      <c r="H269" s="32" t="s">
        <v>547</v>
      </c>
      <c r="I269" s="45">
        <v>902</v>
      </c>
      <c r="J269" s="35" t="s">
        <v>531</v>
      </c>
      <c r="K269" s="35" t="s">
        <v>364</v>
      </c>
      <c r="L269" s="35" t="s">
        <v>289</v>
      </c>
      <c r="M269" s="35" t="s">
        <v>565</v>
      </c>
      <c r="N269" s="310">
        <v>3092.5</v>
      </c>
      <c r="O269" s="310">
        <v>3092.5</v>
      </c>
    </row>
    <row r="270" spans="1:15" ht="77.25" thickBot="1" x14ac:dyDescent="0.3">
      <c r="A270" s="62" t="s">
        <v>383</v>
      </c>
      <c r="B270" s="315">
        <v>902</v>
      </c>
      <c r="C270" s="294" t="s">
        <v>531</v>
      </c>
      <c r="D270" s="294" t="s">
        <v>364</v>
      </c>
      <c r="E270" s="35" t="s">
        <v>289</v>
      </c>
      <c r="F270" s="35"/>
      <c r="G270" s="310">
        <f>G271</f>
        <v>195.8</v>
      </c>
      <c r="H270" s="62" t="s">
        <v>383</v>
      </c>
      <c r="I270" s="315">
        <v>902</v>
      </c>
      <c r="J270" s="294" t="s">
        <v>531</v>
      </c>
      <c r="K270" s="294" t="s">
        <v>364</v>
      </c>
      <c r="L270" s="35" t="s">
        <v>289</v>
      </c>
      <c r="M270" s="35"/>
      <c r="N270" s="310">
        <f>N271</f>
        <v>195.8</v>
      </c>
      <c r="O270" s="310">
        <f>O271</f>
        <v>195.8</v>
      </c>
    </row>
    <row r="271" spans="1:15" ht="15.75" thickBot="1" x14ac:dyDescent="0.3">
      <c r="A271" s="32" t="s">
        <v>547</v>
      </c>
      <c r="B271" s="45">
        <v>902</v>
      </c>
      <c r="C271" s="35" t="s">
        <v>531</v>
      </c>
      <c r="D271" s="35" t="s">
        <v>364</v>
      </c>
      <c r="E271" s="35" t="s">
        <v>289</v>
      </c>
      <c r="F271" s="35" t="s">
        <v>565</v>
      </c>
      <c r="G271" s="310">
        <v>195.8</v>
      </c>
      <c r="H271" s="32" t="s">
        <v>547</v>
      </c>
      <c r="I271" s="45">
        <v>902</v>
      </c>
      <c r="J271" s="35" t="s">
        <v>531</v>
      </c>
      <c r="K271" s="35" t="s">
        <v>364</v>
      </c>
      <c r="L271" s="35" t="s">
        <v>289</v>
      </c>
      <c r="M271" s="35" t="s">
        <v>565</v>
      </c>
      <c r="N271" s="310">
        <v>195.8</v>
      </c>
      <c r="O271" s="310">
        <v>195.8</v>
      </c>
    </row>
    <row r="272" spans="1:15" ht="26.25" thickBot="1" x14ac:dyDescent="0.3">
      <c r="A272" s="113" t="s">
        <v>366</v>
      </c>
      <c r="B272" s="102" t="s">
        <v>361</v>
      </c>
      <c r="C272" s="102" t="s">
        <v>532</v>
      </c>
      <c r="D272" s="102"/>
      <c r="E272" s="102"/>
      <c r="F272" s="102"/>
      <c r="G272" s="305">
        <f>G273+G283</f>
        <v>334.9</v>
      </c>
      <c r="H272" s="113" t="s">
        <v>366</v>
      </c>
      <c r="I272" s="102" t="s">
        <v>361</v>
      </c>
      <c r="J272" s="102" t="s">
        <v>532</v>
      </c>
      <c r="K272" s="102"/>
      <c r="L272" s="102"/>
      <c r="M272" s="102"/>
      <c r="N272" s="305">
        <f>N273+N283</f>
        <v>195.8</v>
      </c>
      <c r="O272" s="305">
        <f>O273+O283</f>
        <v>90.8</v>
      </c>
    </row>
    <row r="273" spans="1:15" ht="26.25" thickBot="1" x14ac:dyDescent="0.3">
      <c r="A273" s="52" t="s">
        <v>508</v>
      </c>
      <c r="B273" s="49">
        <v>902</v>
      </c>
      <c r="C273" s="50" t="s">
        <v>532</v>
      </c>
      <c r="D273" s="50" t="s">
        <v>537</v>
      </c>
      <c r="E273" s="50"/>
      <c r="F273" s="50"/>
      <c r="G273" s="299">
        <f>G274</f>
        <v>188</v>
      </c>
      <c r="H273" s="52" t="s">
        <v>508</v>
      </c>
      <c r="I273" s="49">
        <v>902</v>
      </c>
      <c r="J273" s="50" t="s">
        <v>532</v>
      </c>
      <c r="K273" s="50" t="s">
        <v>537</v>
      </c>
      <c r="L273" s="50"/>
      <c r="M273" s="50"/>
      <c r="N273" s="299">
        <f>N274</f>
        <v>105</v>
      </c>
      <c r="O273" s="299">
        <f>O274</f>
        <v>0</v>
      </c>
    </row>
    <row r="274" spans="1:15" ht="39" thickBot="1" x14ac:dyDescent="0.3">
      <c r="A274" s="83" t="s">
        <v>136</v>
      </c>
      <c r="B274" s="49">
        <v>902</v>
      </c>
      <c r="C274" s="50" t="s">
        <v>532</v>
      </c>
      <c r="D274" s="50" t="s">
        <v>537</v>
      </c>
      <c r="E274" s="34" t="s">
        <v>164</v>
      </c>
      <c r="F274" s="34"/>
      <c r="G274" s="279">
        <f>G275+G280</f>
        <v>188</v>
      </c>
      <c r="H274" s="83" t="s">
        <v>136</v>
      </c>
      <c r="I274" s="49">
        <v>902</v>
      </c>
      <c r="J274" s="50" t="s">
        <v>532</v>
      </c>
      <c r="K274" s="50" t="s">
        <v>537</v>
      </c>
      <c r="L274" s="34" t="s">
        <v>164</v>
      </c>
      <c r="M274" s="34"/>
      <c r="N274" s="279">
        <f>N275+N280</f>
        <v>105</v>
      </c>
      <c r="O274" s="279">
        <f>O275+O280</f>
        <v>0</v>
      </c>
    </row>
    <row r="275" spans="1:15" ht="51.75" thickBot="1" x14ac:dyDescent="0.3">
      <c r="A275" s="79" t="s">
        <v>137</v>
      </c>
      <c r="B275" s="49">
        <v>902</v>
      </c>
      <c r="C275" s="50" t="s">
        <v>532</v>
      </c>
      <c r="D275" s="50" t="s">
        <v>537</v>
      </c>
      <c r="E275" s="34" t="s">
        <v>165</v>
      </c>
      <c r="F275" s="34" t="s">
        <v>414</v>
      </c>
      <c r="G275" s="279">
        <f>G278+G276</f>
        <v>188</v>
      </c>
      <c r="H275" s="79" t="s">
        <v>137</v>
      </c>
      <c r="I275" s="49">
        <v>902</v>
      </c>
      <c r="J275" s="50" t="s">
        <v>532</v>
      </c>
      <c r="K275" s="50" t="s">
        <v>537</v>
      </c>
      <c r="L275" s="34" t="s">
        <v>165</v>
      </c>
      <c r="M275" s="34"/>
      <c r="N275" s="279">
        <f>N278+N276</f>
        <v>105</v>
      </c>
      <c r="O275" s="279">
        <f>O278+O276</f>
        <v>0</v>
      </c>
    </row>
    <row r="276" spans="1:15" ht="27" thickBot="1" x14ac:dyDescent="0.3">
      <c r="A276" s="80" t="s">
        <v>123</v>
      </c>
      <c r="B276" s="46">
        <v>902</v>
      </c>
      <c r="C276" s="107" t="s">
        <v>532</v>
      </c>
      <c r="D276" s="107" t="s">
        <v>537</v>
      </c>
      <c r="E276" s="35" t="s">
        <v>846</v>
      </c>
      <c r="F276" s="35"/>
      <c r="G276" s="280">
        <f>G277</f>
        <v>27</v>
      </c>
      <c r="H276" s="80" t="s">
        <v>123</v>
      </c>
      <c r="I276" s="46">
        <v>902</v>
      </c>
      <c r="J276" s="107" t="s">
        <v>532</v>
      </c>
      <c r="K276" s="107" t="s">
        <v>537</v>
      </c>
      <c r="L276" s="35" t="s">
        <v>846</v>
      </c>
      <c r="M276" s="35"/>
      <c r="N276" s="280">
        <f>N277</f>
        <v>25</v>
      </c>
      <c r="O276" s="280">
        <f>O277</f>
        <v>0</v>
      </c>
    </row>
    <row r="277" spans="1:15" ht="15.75" thickBot="1" x14ac:dyDescent="0.3">
      <c r="A277" s="32" t="s">
        <v>547</v>
      </c>
      <c r="B277" s="45">
        <v>902</v>
      </c>
      <c r="C277" s="35" t="s">
        <v>532</v>
      </c>
      <c r="D277" s="35" t="s">
        <v>537</v>
      </c>
      <c r="E277" s="35" t="s">
        <v>846</v>
      </c>
      <c r="F277" s="35" t="s">
        <v>565</v>
      </c>
      <c r="G277" s="280">
        <v>27</v>
      </c>
      <c r="H277" s="32" t="s">
        <v>547</v>
      </c>
      <c r="I277" s="45">
        <v>902</v>
      </c>
      <c r="J277" s="35" t="s">
        <v>532</v>
      </c>
      <c r="K277" s="35" t="s">
        <v>537</v>
      </c>
      <c r="L277" s="35" t="s">
        <v>846</v>
      </c>
      <c r="M277" s="35" t="s">
        <v>565</v>
      </c>
      <c r="N277" s="280">
        <v>25</v>
      </c>
      <c r="O277" s="280">
        <v>0</v>
      </c>
    </row>
    <row r="278" spans="1:15" ht="26.25" thickBot="1" x14ac:dyDescent="0.3">
      <c r="A278" s="76" t="s">
        <v>2</v>
      </c>
      <c r="B278" s="46">
        <v>902</v>
      </c>
      <c r="C278" s="107" t="s">
        <v>532</v>
      </c>
      <c r="D278" s="107" t="s">
        <v>537</v>
      </c>
      <c r="E278" s="35" t="s">
        <v>166</v>
      </c>
      <c r="F278" s="34"/>
      <c r="G278" s="280">
        <f>G279</f>
        <v>161</v>
      </c>
      <c r="H278" s="76" t="s">
        <v>2</v>
      </c>
      <c r="I278" s="46">
        <v>902</v>
      </c>
      <c r="J278" s="107" t="s">
        <v>532</v>
      </c>
      <c r="K278" s="107" t="s">
        <v>537</v>
      </c>
      <c r="L278" s="35" t="s">
        <v>166</v>
      </c>
      <c r="M278" s="34"/>
      <c r="N278" s="280">
        <f>N279</f>
        <v>80</v>
      </c>
      <c r="O278" s="280">
        <f>O279</f>
        <v>0</v>
      </c>
    </row>
    <row r="279" spans="1:15" ht="15.75" thickBot="1" x14ac:dyDescent="0.3">
      <c r="A279" s="32" t="s">
        <v>547</v>
      </c>
      <c r="B279" s="45">
        <v>902</v>
      </c>
      <c r="C279" s="35" t="s">
        <v>532</v>
      </c>
      <c r="D279" s="35" t="s">
        <v>537</v>
      </c>
      <c r="E279" s="35" t="s">
        <v>166</v>
      </c>
      <c r="F279" s="35" t="s">
        <v>565</v>
      </c>
      <c r="G279" s="280">
        <v>161</v>
      </c>
      <c r="H279" s="32" t="s">
        <v>547</v>
      </c>
      <c r="I279" s="45">
        <v>902</v>
      </c>
      <c r="J279" s="35" t="s">
        <v>532</v>
      </c>
      <c r="K279" s="35" t="s">
        <v>537</v>
      </c>
      <c r="L279" s="35" t="s">
        <v>166</v>
      </c>
      <c r="M279" s="35" t="s">
        <v>565</v>
      </c>
      <c r="N279" s="280">
        <v>80</v>
      </c>
      <c r="O279" s="280">
        <v>0</v>
      </c>
    </row>
    <row r="280" spans="1:15" ht="51.75" thickBot="1" x14ac:dyDescent="0.3">
      <c r="A280" s="126" t="s">
        <v>138</v>
      </c>
      <c r="B280" s="49">
        <v>902</v>
      </c>
      <c r="C280" s="50" t="s">
        <v>532</v>
      </c>
      <c r="D280" s="50" t="s">
        <v>537</v>
      </c>
      <c r="E280" s="34" t="s">
        <v>167</v>
      </c>
      <c r="F280" s="34"/>
      <c r="G280" s="279">
        <f>G281</f>
        <v>0</v>
      </c>
      <c r="H280" s="79" t="s">
        <v>138</v>
      </c>
      <c r="I280" s="49">
        <v>902</v>
      </c>
      <c r="J280" s="50" t="s">
        <v>532</v>
      </c>
      <c r="K280" s="50" t="s">
        <v>537</v>
      </c>
      <c r="L280" s="34" t="s">
        <v>167</v>
      </c>
      <c r="M280" s="34"/>
      <c r="N280" s="279">
        <f>N281</f>
        <v>0</v>
      </c>
      <c r="O280" s="279">
        <f>O281</f>
        <v>0</v>
      </c>
    </row>
    <row r="281" spans="1:15" ht="39" thickBot="1" x14ac:dyDescent="0.3">
      <c r="A281" s="76" t="s">
        <v>139</v>
      </c>
      <c r="B281" s="46">
        <v>902</v>
      </c>
      <c r="C281" s="107" t="s">
        <v>532</v>
      </c>
      <c r="D281" s="107" t="s">
        <v>537</v>
      </c>
      <c r="E281" s="35" t="s">
        <v>168</v>
      </c>
      <c r="F281" s="35"/>
      <c r="G281" s="280">
        <f>G282</f>
        <v>0</v>
      </c>
      <c r="H281" s="76" t="s">
        <v>139</v>
      </c>
      <c r="I281" s="46">
        <v>902</v>
      </c>
      <c r="J281" s="107" t="s">
        <v>532</v>
      </c>
      <c r="K281" s="107" t="s">
        <v>537</v>
      </c>
      <c r="L281" s="35" t="s">
        <v>168</v>
      </c>
      <c r="M281" s="35"/>
      <c r="N281" s="280">
        <f>N282</f>
        <v>0</v>
      </c>
      <c r="O281" s="280">
        <f>O282</f>
        <v>0</v>
      </c>
    </row>
    <row r="282" spans="1:15" ht="15.75" thickBot="1" x14ac:dyDescent="0.3">
      <c r="A282" s="32" t="s">
        <v>547</v>
      </c>
      <c r="B282" s="45">
        <v>902</v>
      </c>
      <c r="C282" s="35" t="s">
        <v>532</v>
      </c>
      <c r="D282" s="35" t="s">
        <v>537</v>
      </c>
      <c r="E282" s="35" t="s">
        <v>168</v>
      </c>
      <c r="F282" s="35" t="s">
        <v>565</v>
      </c>
      <c r="G282" s="280"/>
      <c r="H282" s="32" t="s">
        <v>547</v>
      </c>
      <c r="I282" s="45">
        <v>902</v>
      </c>
      <c r="J282" s="35" t="s">
        <v>532</v>
      </c>
      <c r="K282" s="35" t="s">
        <v>537</v>
      </c>
      <c r="L282" s="35" t="s">
        <v>168</v>
      </c>
      <c r="M282" s="35" t="s">
        <v>565</v>
      </c>
      <c r="N282" s="280"/>
      <c r="O282" s="280"/>
    </row>
    <row r="283" spans="1:15" ht="26.25" thickBot="1" x14ac:dyDescent="0.3">
      <c r="A283" s="52" t="s">
        <v>509</v>
      </c>
      <c r="B283" s="34" t="s">
        <v>361</v>
      </c>
      <c r="C283" s="34" t="s">
        <v>532</v>
      </c>
      <c r="D283" s="50" t="s">
        <v>367</v>
      </c>
      <c r="E283" s="34" t="s">
        <v>414</v>
      </c>
      <c r="F283" s="34"/>
      <c r="G283" s="299">
        <f>G284+G288+G295</f>
        <v>146.9</v>
      </c>
      <c r="H283" s="52" t="s">
        <v>509</v>
      </c>
      <c r="I283" s="34" t="s">
        <v>361</v>
      </c>
      <c r="J283" s="34" t="s">
        <v>532</v>
      </c>
      <c r="K283" s="50" t="s">
        <v>367</v>
      </c>
      <c r="L283" s="34" t="s">
        <v>414</v>
      </c>
      <c r="M283" s="34"/>
      <c r="N283" s="299">
        <f>N284+N288+N295</f>
        <v>90.8</v>
      </c>
      <c r="O283" s="299">
        <f>O284+O288+O295</f>
        <v>90.8</v>
      </c>
    </row>
    <row r="284" spans="1:15" ht="39" thickBot="1" x14ac:dyDescent="0.3">
      <c r="A284" s="83" t="s">
        <v>133</v>
      </c>
      <c r="B284" s="49">
        <v>902</v>
      </c>
      <c r="C284" s="50" t="s">
        <v>532</v>
      </c>
      <c r="D284" s="50" t="s">
        <v>367</v>
      </c>
      <c r="E284" s="34" t="s">
        <v>161</v>
      </c>
      <c r="F284" s="34"/>
      <c r="G284" s="279">
        <f>G285</f>
        <v>10</v>
      </c>
      <c r="H284" s="83" t="s">
        <v>133</v>
      </c>
      <c r="I284" s="49">
        <v>902</v>
      </c>
      <c r="J284" s="50" t="s">
        <v>532</v>
      </c>
      <c r="K284" s="50" t="s">
        <v>367</v>
      </c>
      <c r="L284" s="34" t="s">
        <v>161</v>
      </c>
      <c r="M284" s="34"/>
      <c r="N284" s="279">
        <f t="shared" ref="N284:O286" si="14">N285</f>
        <v>10</v>
      </c>
      <c r="O284" s="279">
        <f t="shared" si="14"/>
        <v>10</v>
      </c>
    </row>
    <row r="285" spans="1:15" ht="39" thickBot="1" x14ac:dyDescent="0.3">
      <c r="A285" s="79" t="s">
        <v>134</v>
      </c>
      <c r="B285" s="49">
        <v>902</v>
      </c>
      <c r="C285" s="50" t="s">
        <v>532</v>
      </c>
      <c r="D285" s="50" t="s">
        <v>367</v>
      </c>
      <c r="E285" s="34" t="s">
        <v>162</v>
      </c>
      <c r="F285" s="35"/>
      <c r="G285" s="279">
        <f>G286</f>
        <v>10</v>
      </c>
      <c r="H285" s="79" t="s">
        <v>134</v>
      </c>
      <c r="I285" s="49">
        <v>902</v>
      </c>
      <c r="J285" s="50" t="s">
        <v>532</v>
      </c>
      <c r="K285" s="50" t="s">
        <v>367</v>
      </c>
      <c r="L285" s="34" t="s">
        <v>162</v>
      </c>
      <c r="M285" s="35"/>
      <c r="N285" s="279">
        <f t="shared" si="14"/>
        <v>10</v>
      </c>
      <c r="O285" s="279">
        <f t="shared" si="14"/>
        <v>10</v>
      </c>
    </row>
    <row r="286" spans="1:15" ht="26.25" thickBot="1" x14ac:dyDescent="0.3">
      <c r="A286" s="76" t="s">
        <v>135</v>
      </c>
      <c r="B286" s="46">
        <v>902</v>
      </c>
      <c r="C286" s="107" t="s">
        <v>532</v>
      </c>
      <c r="D286" s="107" t="s">
        <v>367</v>
      </c>
      <c r="E286" s="35" t="s">
        <v>163</v>
      </c>
      <c r="F286" s="34"/>
      <c r="G286" s="280">
        <f>G287</f>
        <v>10</v>
      </c>
      <c r="H286" s="76" t="s">
        <v>135</v>
      </c>
      <c r="I286" s="46">
        <v>902</v>
      </c>
      <c r="J286" s="107" t="s">
        <v>532</v>
      </c>
      <c r="K286" s="107" t="s">
        <v>367</v>
      </c>
      <c r="L286" s="35" t="s">
        <v>163</v>
      </c>
      <c r="M286" s="34"/>
      <c r="N286" s="280">
        <f t="shared" si="14"/>
        <v>10</v>
      </c>
      <c r="O286" s="280">
        <f t="shared" si="14"/>
        <v>10</v>
      </c>
    </row>
    <row r="287" spans="1:15" ht="15.75" thickBot="1" x14ac:dyDescent="0.3">
      <c r="A287" s="32" t="s">
        <v>547</v>
      </c>
      <c r="B287" s="45">
        <v>902</v>
      </c>
      <c r="C287" s="35" t="s">
        <v>532</v>
      </c>
      <c r="D287" s="35" t="s">
        <v>367</v>
      </c>
      <c r="E287" s="35" t="s">
        <v>163</v>
      </c>
      <c r="F287" s="35" t="s">
        <v>565</v>
      </c>
      <c r="G287" s="280">
        <v>10</v>
      </c>
      <c r="H287" s="32" t="s">
        <v>547</v>
      </c>
      <c r="I287" s="45">
        <v>902</v>
      </c>
      <c r="J287" s="35" t="s">
        <v>532</v>
      </c>
      <c r="K287" s="35" t="s">
        <v>367</v>
      </c>
      <c r="L287" s="35" t="s">
        <v>163</v>
      </c>
      <c r="M287" s="35" t="s">
        <v>565</v>
      </c>
      <c r="N287" s="280">
        <v>10</v>
      </c>
      <c r="O287" s="280">
        <v>10</v>
      </c>
    </row>
    <row r="288" spans="1:15" ht="26.25" thickBot="1" x14ac:dyDescent="0.3">
      <c r="A288" s="79" t="s">
        <v>218</v>
      </c>
      <c r="B288" s="48">
        <v>902</v>
      </c>
      <c r="C288" s="34" t="s">
        <v>532</v>
      </c>
      <c r="D288" s="34" t="s">
        <v>367</v>
      </c>
      <c r="E288" s="34" t="s">
        <v>182</v>
      </c>
      <c r="F288" s="35"/>
      <c r="G288" s="279">
        <f>G290+G292</f>
        <v>135.9</v>
      </c>
      <c r="H288" s="79" t="s">
        <v>218</v>
      </c>
      <c r="I288" s="48">
        <v>902</v>
      </c>
      <c r="J288" s="34" t="s">
        <v>532</v>
      </c>
      <c r="K288" s="34" t="s">
        <v>367</v>
      </c>
      <c r="L288" s="34" t="s">
        <v>164</v>
      </c>
      <c r="M288" s="35"/>
      <c r="N288" s="279">
        <f>N289+N292</f>
        <v>79.8</v>
      </c>
      <c r="O288" s="279">
        <f>O289+O292</f>
        <v>79.8</v>
      </c>
    </row>
    <row r="289" spans="1:15" ht="39" thickBot="1" x14ac:dyDescent="0.3">
      <c r="A289" s="79" t="s">
        <v>796</v>
      </c>
      <c r="B289" s="48">
        <v>902</v>
      </c>
      <c r="C289" s="34" t="s">
        <v>532</v>
      </c>
      <c r="D289" s="34" t="s">
        <v>367</v>
      </c>
      <c r="E289" s="34" t="s">
        <v>183</v>
      </c>
      <c r="F289" s="35"/>
      <c r="G289" s="279"/>
      <c r="H289" s="79" t="s">
        <v>796</v>
      </c>
      <c r="I289" s="48">
        <v>902</v>
      </c>
      <c r="J289" s="34" t="s">
        <v>532</v>
      </c>
      <c r="K289" s="34" t="s">
        <v>367</v>
      </c>
      <c r="L289" s="34" t="s">
        <v>210</v>
      </c>
      <c r="M289" s="35"/>
      <c r="N289" s="279">
        <f>N290</f>
        <v>0</v>
      </c>
      <c r="O289" s="279">
        <f>O290</f>
        <v>0</v>
      </c>
    </row>
    <row r="290" spans="1:15" ht="26.25" thickBot="1" x14ac:dyDescent="0.3">
      <c r="A290" s="76" t="s">
        <v>564</v>
      </c>
      <c r="B290" s="45">
        <v>902</v>
      </c>
      <c r="C290" s="35" t="s">
        <v>532</v>
      </c>
      <c r="D290" s="35" t="s">
        <v>367</v>
      </c>
      <c r="E290" s="35" t="s">
        <v>883</v>
      </c>
      <c r="F290" s="35"/>
      <c r="G290" s="280">
        <f>G291</f>
        <v>42.5</v>
      </c>
      <c r="H290" s="76" t="s">
        <v>564</v>
      </c>
      <c r="I290" s="45">
        <v>902</v>
      </c>
      <c r="J290" s="35" t="s">
        <v>532</v>
      </c>
      <c r="K290" s="35" t="s">
        <v>367</v>
      </c>
      <c r="L290" s="35" t="s">
        <v>211</v>
      </c>
      <c r="M290" s="35"/>
      <c r="N290" s="280">
        <f>N291</f>
        <v>0</v>
      </c>
      <c r="O290" s="280">
        <f>O291</f>
        <v>0</v>
      </c>
    </row>
    <row r="291" spans="1:15" ht="15.75" thickBot="1" x14ac:dyDescent="0.3">
      <c r="A291" s="32" t="s">
        <v>547</v>
      </c>
      <c r="B291" s="45">
        <v>902</v>
      </c>
      <c r="C291" s="35" t="s">
        <v>532</v>
      </c>
      <c r="D291" s="35" t="s">
        <v>367</v>
      </c>
      <c r="E291" s="35" t="s">
        <v>883</v>
      </c>
      <c r="F291" s="35" t="s">
        <v>565</v>
      </c>
      <c r="G291" s="280">
        <v>42.5</v>
      </c>
      <c r="H291" s="32" t="s">
        <v>547</v>
      </c>
      <c r="I291" s="45">
        <v>902</v>
      </c>
      <c r="J291" s="35" t="s">
        <v>532</v>
      </c>
      <c r="K291" s="35" t="s">
        <v>367</v>
      </c>
      <c r="L291" s="35" t="s">
        <v>211</v>
      </c>
      <c r="M291" s="35" t="s">
        <v>565</v>
      </c>
      <c r="N291" s="280">
        <v>0</v>
      </c>
      <c r="O291" s="280">
        <v>0</v>
      </c>
    </row>
    <row r="292" spans="1:15" ht="77.25" thickBot="1" x14ac:dyDescent="0.3">
      <c r="A292" s="52" t="s">
        <v>886</v>
      </c>
      <c r="B292" s="48">
        <v>902</v>
      </c>
      <c r="C292" s="34" t="s">
        <v>532</v>
      </c>
      <c r="D292" s="34" t="s">
        <v>367</v>
      </c>
      <c r="E292" s="285" t="s">
        <v>885</v>
      </c>
      <c r="F292" s="34"/>
      <c r="G292" s="279">
        <f>G293</f>
        <v>93.4</v>
      </c>
      <c r="H292" s="52" t="s">
        <v>886</v>
      </c>
      <c r="I292" s="48">
        <v>902</v>
      </c>
      <c r="J292" s="34" t="s">
        <v>532</v>
      </c>
      <c r="K292" s="34" t="s">
        <v>367</v>
      </c>
      <c r="L292" s="285" t="s">
        <v>885</v>
      </c>
      <c r="M292" s="34"/>
      <c r="N292" s="279">
        <f>N293</f>
        <v>79.8</v>
      </c>
      <c r="O292" s="279">
        <f>O293</f>
        <v>79.8</v>
      </c>
    </row>
    <row r="293" spans="1:15" ht="26.25" thickBot="1" x14ac:dyDescent="0.3">
      <c r="A293" s="76" t="s">
        <v>564</v>
      </c>
      <c r="B293" s="45">
        <v>902</v>
      </c>
      <c r="C293" s="35" t="s">
        <v>532</v>
      </c>
      <c r="D293" s="35" t="s">
        <v>367</v>
      </c>
      <c r="E293" s="65" t="s">
        <v>885</v>
      </c>
      <c r="F293" s="35"/>
      <c r="G293" s="280">
        <f>G294</f>
        <v>93.4</v>
      </c>
      <c r="H293" s="76" t="s">
        <v>564</v>
      </c>
      <c r="I293" s="45">
        <v>902</v>
      </c>
      <c r="J293" s="35" t="s">
        <v>532</v>
      </c>
      <c r="K293" s="35" t="s">
        <v>367</v>
      </c>
      <c r="L293" s="65" t="s">
        <v>885</v>
      </c>
      <c r="M293" s="35"/>
      <c r="N293" s="280">
        <f>N294</f>
        <v>79.8</v>
      </c>
      <c r="O293" s="280">
        <f>O294</f>
        <v>79.8</v>
      </c>
    </row>
    <row r="294" spans="1:15" ht="15.75" thickBot="1" x14ac:dyDescent="0.3">
      <c r="A294" s="32" t="s">
        <v>547</v>
      </c>
      <c r="B294" s="45">
        <v>902</v>
      </c>
      <c r="C294" s="35" t="s">
        <v>532</v>
      </c>
      <c r="D294" s="35" t="s">
        <v>367</v>
      </c>
      <c r="E294" s="65" t="s">
        <v>885</v>
      </c>
      <c r="F294" s="35" t="s">
        <v>565</v>
      </c>
      <c r="G294" s="280">
        <v>93.4</v>
      </c>
      <c r="H294" s="32" t="s">
        <v>547</v>
      </c>
      <c r="I294" s="45">
        <v>902</v>
      </c>
      <c r="J294" s="35" t="s">
        <v>532</v>
      </c>
      <c r="K294" s="35" t="s">
        <v>367</v>
      </c>
      <c r="L294" s="65" t="s">
        <v>885</v>
      </c>
      <c r="M294" s="35" t="s">
        <v>565</v>
      </c>
      <c r="N294" s="280">
        <v>79.8</v>
      </c>
      <c r="O294" s="280">
        <v>79.8</v>
      </c>
    </row>
    <row r="295" spans="1:15" ht="39" thickBot="1" x14ac:dyDescent="0.3">
      <c r="A295" s="152" t="s">
        <v>894</v>
      </c>
      <c r="B295" s="48">
        <v>902</v>
      </c>
      <c r="C295" s="34" t="s">
        <v>532</v>
      </c>
      <c r="D295" s="34" t="s">
        <v>367</v>
      </c>
      <c r="E295" s="285" t="s">
        <v>896</v>
      </c>
      <c r="F295" s="34"/>
      <c r="G295" s="279">
        <f>G296</f>
        <v>1</v>
      </c>
      <c r="H295" s="152" t="s">
        <v>894</v>
      </c>
      <c r="I295" s="48">
        <v>902</v>
      </c>
      <c r="J295" s="34" t="s">
        <v>532</v>
      </c>
      <c r="K295" s="34" t="s">
        <v>367</v>
      </c>
      <c r="L295" s="285" t="s">
        <v>896</v>
      </c>
      <c r="M295" s="34"/>
      <c r="N295" s="279">
        <f t="shared" ref="N295:O297" si="15">N296</f>
        <v>1</v>
      </c>
      <c r="O295" s="279">
        <f t="shared" si="15"/>
        <v>1</v>
      </c>
    </row>
    <row r="296" spans="1:15" ht="26.25" thickBot="1" x14ac:dyDescent="0.3">
      <c r="A296" s="52" t="s">
        <v>798</v>
      </c>
      <c r="B296" s="48">
        <v>902</v>
      </c>
      <c r="C296" s="34" t="s">
        <v>532</v>
      </c>
      <c r="D296" s="34" t="s">
        <v>367</v>
      </c>
      <c r="E296" s="285" t="s">
        <v>897</v>
      </c>
      <c r="F296" s="34"/>
      <c r="G296" s="279">
        <f>G297</f>
        <v>1</v>
      </c>
      <c r="H296" s="52" t="s">
        <v>798</v>
      </c>
      <c r="I296" s="48">
        <v>902</v>
      </c>
      <c r="J296" s="34" t="s">
        <v>532</v>
      </c>
      <c r="K296" s="34" t="s">
        <v>367</v>
      </c>
      <c r="L296" s="285" t="s">
        <v>897</v>
      </c>
      <c r="M296" s="34"/>
      <c r="N296" s="279">
        <f t="shared" si="15"/>
        <v>1</v>
      </c>
      <c r="O296" s="279">
        <f t="shared" si="15"/>
        <v>1</v>
      </c>
    </row>
    <row r="297" spans="1:15" ht="26.25" thickBot="1" x14ac:dyDescent="0.3">
      <c r="A297" s="76" t="s">
        <v>564</v>
      </c>
      <c r="B297" s="45">
        <v>902</v>
      </c>
      <c r="C297" s="35" t="s">
        <v>532</v>
      </c>
      <c r="D297" s="35" t="s">
        <v>367</v>
      </c>
      <c r="E297" s="65" t="s">
        <v>895</v>
      </c>
      <c r="F297" s="35"/>
      <c r="G297" s="280">
        <f>G298</f>
        <v>1</v>
      </c>
      <c r="H297" s="352" t="s">
        <v>564</v>
      </c>
      <c r="I297" s="45">
        <v>902</v>
      </c>
      <c r="J297" s="35" t="s">
        <v>532</v>
      </c>
      <c r="K297" s="35" t="s">
        <v>367</v>
      </c>
      <c r="L297" s="65" t="s">
        <v>895</v>
      </c>
      <c r="M297" s="35"/>
      <c r="N297" s="280">
        <f t="shared" si="15"/>
        <v>1</v>
      </c>
      <c r="O297" s="280">
        <f t="shared" si="15"/>
        <v>1</v>
      </c>
    </row>
    <row r="298" spans="1:15" ht="15.75" thickBot="1" x14ac:dyDescent="0.3">
      <c r="A298" s="32" t="s">
        <v>547</v>
      </c>
      <c r="B298" s="45">
        <v>902</v>
      </c>
      <c r="C298" s="35" t="s">
        <v>532</v>
      </c>
      <c r="D298" s="35" t="s">
        <v>367</v>
      </c>
      <c r="E298" s="65" t="s">
        <v>895</v>
      </c>
      <c r="F298" s="35" t="s">
        <v>565</v>
      </c>
      <c r="G298" s="280">
        <v>1</v>
      </c>
      <c r="H298" s="32" t="s">
        <v>547</v>
      </c>
      <c r="I298" s="45">
        <v>902</v>
      </c>
      <c r="J298" s="35" t="s">
        <v>532</v>
      </c>
      <c r="K298" s="35" t="s">
        <v>367</v>
      </c>
      <c r="L298" s="65" t="s">
        <v>895</v>
      </c>
      <c r="M298" s="35" t="s">
        <v>565</v>
      </c>
      <c r="N298" s="280">
        <v>1</v>
      </c>
      <c r="O298" s="280">
        <v>1</v>
      </c>
    </row>
    <row r="299" spans="1:15" ht="15.75" thickBot="1" x14ac:dyDescent="0.3">
      <c r="A299" s="113" t="s">
        <v>551</v>
      </c>
      <c r="B299" s="101">
        <v>902</v>
      </c>
      <c r="C299" s="102" t="s">
        <v>533</v>
      </c>
      <c r="D299" s="102"/>
      <c r="E299" s="102"/>
      <c r="F299" s="102"/>
      <c r="G299" s="305">
        <f>G300+G305+G308+G313</f>
        <v>4058.9</v>
      </c>
      <c r="H299" s="113" t="s">
        <v>551</v>
      </c>
      <c r="I299" s="101">
        <v>902</v>
      </c>
      <c r="J299" s="102" t="s">
        <v>533</v>
      </c>
      <c r="K299" s="102"/>
      <c r="L299" s="102"/>
      <c r="M299" s="102"/>
      <c r="N299" s="305">
        <f>N300+N305+N308+N313</f>
        <v>4063.3</v>
      </c>
      <c r="O299" s="305">
        <f>O300+O305+O308+O313</f>
        <v>4068.7000000000003</v>
      </c>
    </row>
    <row r="300" spans="1:15" ht="15.75" thickBot="1" x14ac:dyDescent="0.3">
      <c r="A300" s="52" t="s">
        <v>371</v>
      </c>
      <c r="B300" s="49">
        <v>902</v>
      </c>
      <c r="C300" s="50" t="s">
        <v>533</v>
      </c>
      <c r="D300" s="50" t="s">
        <v>531</v>
      </c>
      <c r="E300" s="50"/>
      <c r="F300" s="50"/>
      <c r="G300" s="299">
        <f>G301</f>
        <v>100.3</v>
      </c>
      <c r="H300" s="52" t="s">
        <v>371</v>
      </c>
      <c r="I300" s="49">
        <v>902</v>
      </c>
      <c r="J300" s="50" t="s">
        <v>533</v>
      </c>
      <c r="K300" s="50" t="s">
        <v>531</v>
      </c>
      <c r="L300" s="50"/>
      <c r="M300" s="50"/>
      <c r="N300" s="299">
        <f>N301</f>
        <v>100.3</v>
      </c>
      <c r="O300" s="299">
        <f>O301</f>
        <v>100.3</v>
      </c>
    </row>
    <row r="301" spans="1:15" ht="27" thickBot="1" x14ac:dyDescent="0.3">
      <c r="A301" s="81" t="s">
        <v>324</v>
      </c>
      <c r="B301" s="34" t="s">
        <v>361</v>
      </c>
      <c r="C301" s="50" t="s">
        <v>533</v>
      </c>
      <c r="D301" s="50" t="s">
        <v>531</v>
      </c>
      <c r="E301" s="34" t="s">
        <v>340</v>
      </c>
      <c r="F301" s="50"/>
      <c r="G301" s="299">
        <f>G302</f>
        <v>100.3</v>
      </c>
      <c r="H301" s="81" t="s">
        <v>324</v>
      </c>
      <c r="I301" s="34" t="s">
        <v>361</v>
      </c>
      <c r="J301" s="50" t="s">
        <v>533</v>
      </c>
      <c r="K301" s="50" t="s">
        <v>531</v>
      </c>
      <c r="L301" s="34" t="s">
        <v>340</v>
      </c>
      <c r="M301" s="50"/>
      <c r="N301" s="299">
        <f>N302</f>
        <v>100.3</v>
      </c>
      <c r="O301" s="299">
        <f>O302</f>
        <v>100.3</v>
      </c>
    </row>
    <row r="302" spans="1:15" ht="39.75" thickBot="1" x14ac:dyDescent="0.3">
      <c r="A302" s="80" t="s">
        <v>328</v>
      </c>
      <c r="B302" s="35" t="s">
        <v>361</v>
      </c>
      <c r="C302" s="35" t="s">
        <v>533</v>
      </c>
      <c r="D302" s="107" t="s">
        <v>531</v>
      </c>
      <c r="E302" s="35" t="s">
        <v>343</v>
      </c>
      <c r="F302" s="34"/>
      <c r="G302" s="310">
        <f>G303+G304</f>
        <v>100.3</v>
      </c>
      <c r="H302" s="80" t="s">
        <v>328</v>
      </c>
      <c r="I302" s="35" t="s">
        <v>361</v>
      </c>
      <c r="J302" s="35" t="s">
        <v>533</v>
      </c>
      <c r="K302" s="107" t="s">
        <v>531</v>
      </c>
      <c r="L302" s="35" t="s">
        <v>343</v>
      </c>
      <c r="M302" s="34"/>
      <c r="N302" s="310">
        <f>N303+N304</f>
        <v>100.3</v>
      </c>
      <c r="O302" s="310">
        <f>O303+O304</f>
        <v>100.3</v>
      </c>
    </row>
    <row r="303" spans="1:15" ht="39" thickBot="1" x14ac:dyDescent="0.3">
      <c r="A303" s="38" t="s">
        <v>546</v>
      </c>
      <c r="B303" s="35" t="s">
        <v>361</v>
      </c>
      <c r="C303" s="35" t="s">
        <v>533</v>
      </c>
      <c r="D303" s="107" t="s">
        <v>531</v>
      </c>
      <c r="E303" s="35" t="s">
        <v>343</v>
      </c>
      <c r="F303" s="35" t="s">
        <v>436</v>
      </c>
      <c r="G303" s="310">
        <v>87.2</v>
      </c>
      <c r="H303" s="38" t="s">
        <v>546</v>
      </c>
      <c r="I303" s="35" t="s">
        <v>361</v>
      </c>
      <c r="J303" s="35" t="s">
        <v>533</v>
      </c>
      <c r="K303" s="107" t="s">
        <v>531</v>
      </c>
      <c r="L303" s="35" t="s">
        <v>343</v>
      </c>
      <c r="M303" s="35" t="s">
        <v>436</v>
      </c>
      <c r="N303" s="310">
        <v>87.2</v>
      </c>
      <c r="O303" s="310">
        <v>87.2</v>
      </c>
    </row>
    <row r="304" spans="1:15" ht="15.75" thickBot="1" x14ac:dyDescent="0.3">
      <c r="A304" s="33" t="s">
        <v>547</v>
      </c>
      <c r="B304" s="35" t="s">
        <v>361</v>
      </c>
      <c r="C304" s="35" t="s">
        <v>533</v>
      </c>
      <c r="D304" s="107" t="s">
        <v>531</v>
      </c>
      <c r="E304" s="35" t="s">
        <v>343</v>
      </c>
      <c r="F304" s="35" t="s">
        <v>565</v>
      </c>
      <c r="G304" s="310">
        <v>13.1</v>
      </c>
      <c r="H304" s="33" t="s">
        <v>547</v>
      </c>
      <c r="I304" s="35" t="s">
        <v>361</v>
      </c>
      <c r="J304" s="35" t="s">
        <v>533</v>
      </c>
      <c r="K304" s="107" t="s">
        <v>531</v>
      </c>
      <c r="L304" s="35" t="s">
        <v>343</v>
      </c>
      <c r="M304" s="35" t="s">
        <v>565</v>
      </c>
      <c r="N304" s="310">
        <v>13.1</v>
      </c>
      <c r="O304" s="310">
        <v>13.1</v>
      </c>
    </row>
    <row r="305" spans="1:15" ht="15.75" thickBot="1" x14ac:dyDescent="0.3">
      <c r="A305" s="52" t="s">
        <v>372</v>
      </c>
      <c r="B305" s="34" t="s">
        <v>361</v>
      </c>
      <c r="C305" s="34" t="s">
        <v>533</v>
      </c>
      <c r="D305" s="50" t="s">
        <v>534</v>
      </c>
      <c r="E305" s="34"/>
      <c r="F305" s="34"/>
      <c r="G305" s="299">
        <f>G306</f>
        <v>77.5</v>
      </c>
      <c r="H305" s="52" t="s">
        <v>372</v>
      </c>
      <c r="I305" s="34" t="s">
        <v>361</v>
      </c>
      <c r="J305" s="34" t="s">
        <v>533</v>
      </c>
      <c r="K305" s="50" t="s">
        <v>534</v>
      </c>
      <c r="L305" s="34"/>
      <c r="M305" s="34"/>
      <c r="N305" s="299">
        <f>N306</f>
        <v>77.5</v>
      </c>
      <c r="O305" s="299">
        <f>O306</f>
        <v>77.5</v>
      </c>
    </row>
    <row r="306" spans="1:15" ht="39.75" thickBot="1" x14ac:dyDescent="0.3">
      <c r="A306" s="80" t="s">
        <v>332</v>
      </c>
      <c r="B306" s="35" t="s">
        <v>361</v>
      </c>
      <c r="C306" s="35" t="s">
        <v>533</v>
      </c>
      <c r="D306" s="107" t="s">
        <v>534</v>
      </c>
      <c r="E306" s="35" t="s">
        <v>347</v>
      </c>
      <c r="F306" s="34"/>
      <c r="G306" s="310">
        <f>G307</f>
        <v>77.5</v>
      </c>
      <c r="H306" s="80" t="s">
        <v>332</v>
      </c>
      <c r="I306" s="35" t="s">
        <v>361</v>
      </c>
      <c r="J306" s="35" t="s">
        <v>533</v>
      </c>
      <c r="K306" s="107" t="s">
        <v>534</v>
      </c>
      <c r="L306" s="35" t="s">
        <v>347</v>
      </c>
      <c r="M306" s="34"/>
      <c r="N306" s="310">
        <f>N307</f>
        <v>77.5</v>
      </c>
      <c r="O306" s="310">
        <f>O307</f>
        <v>77.5</v>
      </c>
    </row>
    <row r="307" spans="1:15" ht="15.75" thickBot="1" x14ac:dyDescent="0.3">
      <c r="A307" s="33" t="s">
        <v>547</v>
      </c>
      <c r="B307" s="35" t="s">
        <v>361</v>
      </c>
      <c r="C307" s="35" t="s">
        <v>533</v>
      </c>
      <c r="D307" s="107" t="s">
        <v>534</v>
      </c>
      <c r="E307" s="35" t="s">
        <v>347</v>
      </c>
      <c r="F307" s="35" t="s">
        <v>565</v>
      </c>
      <c r="G307" s="310">
        <v>77.5</v>
      </c>
      <c r="H307" s="33" t="s">
        <v>547</v>
      </c>
      <c r="I307" s="35" t="s">
        <v>361</v>
      </c>
      <c r="J307" s="35" t="s">
        <v>533</v>
      </c>
      <c r="K307" s="107" t="s">
        <v>534</v>
      </c>
      <c r="L307" s="35" t="s">
        <v>347</v>
      </c>
      <c r="M307" s="35" t="s">
        <v>565</v>
      </c>
      <c r="N307" s="310">
        <v>77.5</v>
      </c>
      <c r="O307" s="310">
        <v>77.5</v>
      </c>
    </row>
    <row r="308" spans="1:15" ht="15.75" thickBot="1" x14ac:dyDescent="0.3">
      <c r="A308" s="52" t="s">
        <v>513</v>
      </c>
      <c r="B308" s="34" t="s">
        <v>361</v>
      </c>
      <c r="C308" s="34" t="s">
        <v>533</v>
      </c>
      <c r="D308" s="50" t="s">
        <v>537</v>
      </c>
      <c r="E308" s="34"/>
      <c r="F308" s="34"/>
      <c r="G308" s="299">
        <f>G309</f>
        <v>3478.6</v>
      </c>
      <c r="H308" s="52" t="s">
        <v>513</v>
      </c>
      <c r="I308" s="34" t="s">
        <v>361</v>
      </c>
      <c r="J308" s="34" t="s">
        <v>533</v>
      </c>
      <c r="K308" s="50" t="s">
        <v>537</v>
      </c>
      <c r="L308" s="34"/>
      <c r="M308" s="34"/>
      <c r="N308" s="299">
        <f t="shared" ref="N308:O311" si="16">N309</f>
        <v>3478.6</v>
      </c>
      <c r="O308" s="299">
        <f t="shared" si="16"/>
        <v>3478.6</v>
      </c>
    </row>
    <row r="309" spans="1:15" ht="15.75" thickBot="1" x14ac:dyDescent="0.3">
      <c r="A309" s="79" t="s">
        <v>265</v>
      </c>
      <c r="B309" s="34" t="s">
        <v>361</v>
      </c>
      <c r="C309" s="50" t="s">
        <v>533</v>
      </c>
      <c r="D309" s="50" t="s">
        <v>537</v>
      </c>
      <c r="E309" s="34" t="s">
        <v>321</v>
      </c>
      <c r="F309" s="50"/>
      <c r="G309" s="299">
        <f>G310</f>
        <v>3478.6</v>
      </c>
      <c r="H309" s="79" t="s">
        <v>265</v>
      </c>
      <c r="I309" s="34" t="s">
        <v>361</v>
      </c>
      <c r="J309" s="50" t="s">
        <v>533</v>
      </c>
      <c r="K309" s="50" t="s">
        <v>537</v>
      </c>
      <c r="L309" s="34" t="s">
        <v>321</v>
      </c>
      <c r="M309" s="50"/>
      <c r="N309" s="299">
        <f t="shared" si="16"/>
        <v>3478.6</v>
      </c>
      <c r="O309" s="299">
        <f t="shared" si="16"/>
        <v>3478.6</v>
      </c>
    </row>
    <row r="310" spans="1:15" ht="15.75" thickBot="1" x14ac:dyDescent="0.3">
      <c r="A310" s="38" t="s">
        <v>269</v>
      </c>
      <c r="B310" s="35" t="s">
        <v>361</v>
      </c>
      <c r="C310" s="35" t="s">
        <v>533</v>
      </c>
      <c r="D310" s="107" t="s">
        <v>537</v>
      </c>
      <c r="E310" s="35" t="s">
        <v>321</v>
      </c>
      <c r="F310" s="34"/>
      <c r="G310" s="310">
        <f>G311</f>
        <v>3478.6</v>
      </c>
      <c r="H310" s="38" t="s">
        <v>269</v>
      </c>
      <c r="I310" s="35" t="s">
        <v>361</v>
      </c>
      <c r="J310" s="35" t="s">
        <v>533</v>
      </c>
      <c r="K310" s="107" t="s">
        <v>537</v>
      </c>
      <c r="L310" s="35" t="s">
        <v>321</v>
      </c>
      <c r="M310" s="34"/>
      <c r="N310" s="310">
        <f t="shared" si="16"/>
        <v>3478.6</v>
      </c>
      <c r="O310" s="310">
        <f t="shared" si="16"/>
        <v>3478.6</v>
      </c>
    </row>
    <row r="311" spans="1:15" ht="39" thickBot="1" x14ac:dyDescent="0.3">
      <c r="A311" s="76" t="s">
        <v>142</v>
      </c>
      <c r="B311" s="35" t="s">
        <v>361</v>
      </c>
      <c r="C311" s="35" t="s">
        <v>533</v>
      </c>
      <c r="D311" s="107" t="s">
        <v>537</v>
      </c>
      <c r="E311" s="35" t="s">
        <v>322</v>
      </c>
      <c r="F311" s="34" t="s">
        <v>414</v>
      </c>
      <c r="G311" s="310">
        <f>G312</f>
        <v>3478.6</v>
      </c>
      <c r="H311" s="76" t="s">
        <v>142</v>
      </c>
      <c r="I311" s="35" t="s">
        <v>361</v>
      </c>
      <c r="J311" s="35" t="s">
        <v>533</v>
      </c>
      <c r="K311" s="107" t="s">
        <v>537</v>
      </c>
      <c r="L311" s="35" t="s">
        <v>322</v>
      </c>
      <c r="M311" s="34" t="s">
        <v>414</v>
      </c>
      <c r="N311" s="310">
        <f t="shared" si="16"/>
        <v>3478.6</v>
      </c>
      <c r="O311" s="310">
        <f t="shared" si="16"/>
        <v>3478.6</v>
      </c>
    </row>
    <row r="312" spans="1:15" ht="15.75" thickBot="1" x14ac:dyDescent="0.3">
      <c r="A312" s="32" t="s">
        <v>547</v>
      </c>
      <c r="B312" s="35" t="s">
        <v>361</v>
      </c>
      <c r="C312" s="35" t="s">
        <v>533</v>
      </c>
      <c r="D312" s="107" t="s">
        <v>537</v>
      </c>
      <c r="E312" s="35" t="s">
        <v>322</v>
      </c>
      <c r="F312" s="35" t="s">
        <v>565</v>
      </c>
      <c r="G312" s="310">
        <v>3478.6</v>
      </c>
      <c r="H312" s="32" t="s">
        <v>547</v>
      </c>
      <c r="I312" s="35" t="s">
        <v>361</v>
      </c>
      <c r="J312" s="35" t="s">
        <v>533</v>
      </c>
      <c r="K312" s="107" t="s">
        <v>537</v>
      </c>
      <c r="L312" s="35" t="s">
        <v>322</v>
      </c>
      <c r="M312" s="35" t="s">
        <v>565</v>
      </c>
      <c r="N312" s="310">
        <v>3478.6</v>
      </c>
      <c r="O312" s="310">
        <v>3478.6</v>
      </c>
    </row>
    <row r="313" spans="1:15" ht="15.75" thickBot="1" x14ac:dyDescent="0.3">
      <c r="A313" s="52" t="s">
        <v>514</v>
      </c>
      <c r="B313" s="49">
        <v>902</v>
      </c>
      <c r="C313" s="50" t="s">
        <v>533</v>
      </c>
      <c r="D313" s="50" t="s">
        <v>434</v>
      </c>
      <c r="E313" s="50"/>
      <c r="F313" s="50"/>
      <c r="G313" s="299">
        <f>G314+G318+G329</f>
        <v>402.5</v>
      </c>
      <c r="H313" s="52" t="s">
        <v>514</v>
      </c>
      <c r="I313" s="49">
        <v>902</v>
      </c>
      <c r="J313" s="50" t="s">
        <v>533</v>
      </c>
      <c r="K313" s="50" t="s">
        <v>434</v>
      </c>
      <c r="L313" s="50"/>
      <c r="M313" s="50"/>
      <c r="N313" s="299">
        <f>N314+N318+N329</f>
        <v>406.9</v>
      </c>
      <c r="O313" s="299">
        <f>O314+O318+O329</f>
        <v>412.3</v>
      </c>
    </row>
    <row r="314" spans="1:15" ht="39" thickBot="1" x14ac:dyDescent="0.3">
      <c r="A314" s="83" t="s">
        <v>140</v>
      </c>
      <c r="B314" s="49">
        <v>902</v>
      </c>
      <c r="C314" s="50" t="s">
        <v>533</v>
      </c>
      <c r="D314" s="50" t="s">
        <v>434</v>
      </c>
      <c r="E314" s="34" t="s">
        <v>174</v>
      </c>
      <c r="F314" s="34"/>
      <c r="G314" s="279">
        <f>G315</f>
        <v>100</v>
      </c>
      <c r="H314" s="83" t="s">
        <v>140</v>
      </c>
      <c r="I314" s="49">
        <v>902</v>
      </c>
      <c r="J314" s="50" t="s">
        <v>533</v>
      </c>
      <c r="K314" s="50" t="s">
        <v>434</v>
      </c>
      <c r="L314" s="34" t="s">
        <v>174</v>
      </c>
      <c r="M314" s="34"/>
      <c r="N314" s="279">
        <f t="shared" ref="N314:O316" si="17">N315</f>
        <v>100</v>
      </c>
      <c r="O314" s="279">
        <f t="shared" si="17"/>
        <v>100</v>
      </c>
    </row>
    <row r="315" spans="1:15" ht="39" thickBot="1" x14ac:dyDescent="0.3">
      <c r="A315" s="79" t="s">
        <v>141</v>
      </c>
      <c r="B315" s="49">
        <v>902</v>
      </c>
      <c r="C315" s="50" t="s">
        <v>533</v>
      </c>
      <c r="D315" s="50" t="s">
        <v>434</v>
      </c>
      <c r="E315" s="34" t="s">
        <v>175</v>
      </c>
      <c r="F315" s="35"/>
      <c r="G315" s="279">
        <f>G316</f>
        <v>100</v>
      </c>
      <c r="H315" s="79" t="s">
        <v>141</v>
      </c>
      <c r="I315" s="49">
        <v>902</v>
      </c>
      <c r="J315" s="50" t="s">
        <v>533</v>
      </c>
      <c r="K315" s="50" t="s">
        <v>434</v>
      </c>
      <c r="L315" s="34" t="s">
        <v>175</v>
      </c>
      <c r="M315" s="35"/>
      <c r="N315" s="279">
        <f t="shared" si="17"/>
        <v>100</v>
      </c>
      <c r="O315" s="279">
        <f t="shared" si="17"/>
        <v>100</v>
      </c>
    </row>
    <row r="316" spans="1:15" ht="39" thickBot="1" x14ac:dyDescent="0.3">
      <c r="A316" s="76" t="s">
        <v>142</v>
      </c>
      <c r="B316" s="46">
        <v>902</v>
      </c>
      <c r="C316" s="107" t="s">
        <v>533</v>
      </c>
      <c r="D316" s="107" t="s">
        <v>434</v>
      </c>
      <c r="E316" s="35" t="s">
        <v>176</v>
      </c>
      <c r="F316" s="35"/>
      <c r="G316" s="280">
        <f>G317</f>
        <v>100</v>
      </c>
      <c r="H316" s="76" t="s">
        <v>142</v>
      </c>
      <c r="I316" s="46">
        <v>902</v>
      </c>
      <c r="J316" s="107" t="s">
        <v>533</v>
      </c>
      <c r="K316" s="107" t="s">
        <v>434</v>
      </c>
      <c r="L316" s="35" t="s">
        <v>176</v>
      </c>
      <c r="M316" s="35"/>
      <c r="N316" s="280">
        <f t="shared" si="17"/>
        <v>100</v>
      </c>
      <c r="O316" s="280">
        <f t="shared" si="17"/>
        <v>100</v>
      </c>
    </row>
    <row r="317" spans="1:15" ht="15.75" thickBot="1" x14ac:dyDescent="0.3">
      <c r="A317" s="37" t="s">
        <v>548</v>
      </c>
      <c r="B317" s="45">
        <v>902</v>
      </c>
      <c r="C317" s="35" t="s">
        <v>533</v>
      </c>
      <c r="D317" s="35" t="s">
        <v>434</v>
      </c>
      <c r="E317" s="35" t="s">
        <v>176</v>
      </c>
      <c r="F317" s="35" t="s">
        <v>435</v>
      </c>
      <c r="G317" s="280">
        <v>100</v>
      </c>
      <c r="H317" s="37" t="s">
        <v>548</v>
      </c>
      <c r="I317" s="45">
        <v>902</v>
      </c>
      <c r="J317" s="35" t="s">
        <v>533</v>
      </c>
      <c r="K317" s="35" t="s">
        <v>434</v>
      </c>
      <c r="L317" s="35" t="s">
        <v>176</v>
      </c>
      <c r="M317" s="35" t="s">
        <v>435</v>
      </c>
      <c r="N317" s="280">
        <v>100</v>
      </c>
      <c r="O317" s="280">
        <v>100</v>
      </c>
    </row>
    <row r="318" spans="1:15" ht="26.25" thickBot="1" x14ac:dyDescent="0.3">
      <c r="A318" s="83" t="s">
        <v>143</v>
      </c>
      <c r="B318" s="49">
        <v>902</v>
      </c>
      <c r="C318" s="50" t="s">
        <v>533</v>
      </c>
      <c r="D318" s="50" t="s">
        <v>434</v>
      </c>
      <c r="E318" s="34" t="s">
        <v>177</v>
      </c>
      <c r="F318" s="34"/>
      <c r="G318" s="279">
        <f>G319+G322</f>
        <v>302.5</v>
      </c>
      <c r="H318" s="83" t="s">
        <v>143</v>
      </c>
      <c r="I318" s="49">
        <v>902</v>
      </c>
      <c r="J318" s="50" t="s">
        <v>533</v>
      </c>
      <c r="K318" s="50" t="s">
        <v>434</v>
      </c>
      <c r="L318" s="34" t="s">
        <v>177</v>
      </c>
      <c r="M318" s="34"/>
      <c r="N318" s="279">
        <f>N319+N322</f>
        <v>306.89999999999998</v>
      </c>
      <c r="O318" s="279">
        <f>O319+O322</f>
        <v>312.3</v>
      </c>
    </row>
    <row r="319" spans="1:15" ht="26.25" thickBot="1" x14ac:dyDescent="0.3">
      <c r="A319" s="83" t="s">
        <v>397</v>
      </c>
      <c r="B319" s="49">
        <v>902</v>
      </c>
      <c r="C319" s="50" t="s">
        <v>533</v>
      </c>
      <c r="D319" s="50" t="s">
        <v>434</v>
      </c>
      <c r="E319" s="34" t="s">
        <v>178</v>
      </c>
      <c r="F319" s="34"/>
      <c r="G319" s="279">
        <f>G320</f>
        <v>20</v>
      </c>
      <c r="H319" s="83" t="s">
        <v>397</v>
      </c>
      <c r="I319" s="49">
        <v>902</v>
      </c>
      <c r="J319" s="50" t="s">
        <v>533</v>
      </c>
      <c r="K319" s="50" t="s">
        <v>434</v>
      </c>
      <c r="L319" s="34" t="s">
        <v>178</v>
      </c>
      <c r="M319" s="34"/>
      <c r="N319" s="279">
        <f>N320</f>
        <v>20</v>
      </c>
      <c r="O319" s="279">
        <f>O320</f>
        <v>20</v>
      </c>
    </row>
    <row r="320" spans="1:15" ht="39" thickBot="1" x14ac:dyDescent="0.3">
      <c r="A320" s="76" t="s">
        <v>142</v>
      </c>
      <c r="B320" s="46">
        <v>902</v>
      </c>
      <c r="C320" s="107" t="s">
        <v>533</v>
      </c>
      <c r="D320" s="107" t="s">
        <v>434</v>
      </c>
      <c r="E320" s="35" t="s">
        <v>179</v>
      </c>
      <c r="F320" s="35"/>
      <c r="G320" s="280">
        <f>G321</f>
        <v>20</v>
      </c>
      <c r="H320" s="76" t="s">
        <v>142</v>
      </c>
      <c r="I320" s="46">
        <v>902</v>
      </c>
      <c r="J320" s="107" t="s">
        <v>533</v>
      </c>
      <c r="K320" s="107" t="s">
        <v>434</v>
      </c>
      <c r="L320" s="35" t="s">
        <v>179</v>
      </c>
      <c r="M320" s="35"/>
      <c r="N320" s="280">
        <f>N321</f>
        <v>20</v>
      </c>
      <c r="O320" s="280">
        <f>O321</f>
        <v>20</v>
      </c>
    </row>
    <row r="321" spans="1:15" ht="15.75" thickBot="1" x14ac:dyDescent="0.3">
      <c r="A321" s="32" t="s">
        <v>547</v>
      </c>
      <c r="B321" s="45">
        <v>902</v>
      </c>
      <c r="C321" s="35" t="s">
        <v>533</v>
      </c>
      <c r="D321" s="35" t="s">
        <v>434</v>
      </c>
      <c r="E321" s="35" t="s">
        <v>179</v>
      </c>
      <c r="F321" s="35" t="s">
        <v>565</v>
      </c>
      <c r="G321" s="280">
        <v>20</v>
      </c>
      <c r="H321" s="32" t="s">
        <v>547</v>
      </c>
      <c r="I321" s="45">
        <v>902</v>
      </c>
      <c r="J321" s="35" t="s">
        <v>533</v>
      </c>
      <c r="K321" s="35" t="s">
        <v>434</v>
      </c>
      <c r="L321" s="35" t="s">
        <v>179</v>
      </c>
      <c r="M321" s="35" t="s">
        <v>565</v>
      </c>
      <c r="N321" s="280">
        <v>20</v>
      </c>
      <c r="O321" s="280">
        <v>20</v>
      </c>
    </row>
    <row r="322" spans="1:15" ht="26.25" thickBot="1" x14ac:dyDescent="0.3">
      <c r="A322" s="79" t="s">
        <v>144</v>
      </c>
      <c r="B322" s="49">
        <v>902</v>
      </c>
      <c r="C322" s="50" t="s">
        <v>533</v>
      </c>
      <c r="D322" s="50" t="s">
        <v>434</v>
      </c>
      <c r="E322" s="34" t="s">
        <v>180</v>
      </c>
      <c r="F322" s="35"/>
      <c r="G322" s="279">
        <f>G325+G327+G323</f>
        <v>282.5</v>
      </c>
      <c r="H322" s="79" t="s">
        <v>144</v>
      </c>
      <c r="I322" s="49">
        <v>902</v>
      </c>
      <c r="J322" s="50" t="s">
        <v>533</v>
      </c>
      <c r="K322" s="50" t="s">
        <v>434</v>
      </c>
      <c r="L322" s="34" t="s">
        <v>180</v>
      </c>
      <c r="M322" s="35"/>
      <c r="N322" s="279">
        <f>N325+N327+N323</f>
        <v>286.89999999999998</v>
      </c>
      <c r="O322" s="279">
        <f>O325+O327+O323</f>
        <v>292.3</v>
      </c>
    </row>
    <row r="323" spans="1:15" ht="39" thickBot="1" x14ac:dyDescent="0.3">
      <c r="A323" s="76" t="s">
        <v>142</v>
      </c>
      <c r="B323" s="46">
        <v>902</v>
      </c>
      <c r="C323" s="107" t="s">
        <v>533</v>
      </c>
      <c r="D323" s="107" t="s">
        <v>434</v>
      </c>
      <c r="E323" s="35" t="s">
        <v>567</v>
      </c>
      <c r="F323" s="35"/>
      <c r="G323" s="280">
        <f>G324</f>
        <v>27.2</v>
      </c>
      <c r="H323" s="76" t="s">
        <v>142</v>
      </c>
      <c r="I323" s="46">
        <v>902</v>
      </c>
      <c r="J323" s="107" t="s">
        <v>533</v>
      </c>
      <c r="K323" s="107" t="s">
        <v>434</v>
      </c>
      <c r="L323" s="35" t="s">
        <v>567</v>
      </c>
      <c r="M323" s="35"/>
      <c r="N323" s="280">
        <f>N324</f>
        <v>27</v>
      </c>
      <c r="O323" s="280">
        <f>O324</f>
        <v>26.7</v>
      </c>
    </row>
    <row r="324" spans="1:15" ht="15.75" thickBot="1" x14ac:dyDescent="0.3">
      <c r="A324" s="32" t="s">
        <v>547</v>
      </c>
      <c r="B324" s="45">
        <v>902</v>
      </c>
      <c r="C324" s="35" t="s">
        <v>533</v>
      </c>
      <c r="D324" s="35" t="s">
        <v>434</v>
      </c>
      <c r="E324" s="35" t="s">
        <v>567</v>
      </c>
      <c r="F324" s="35" t="s">
        <v>565</v>
      </c>
      <c r="G324" s="280">
        <v>27.2</v>
      </c>
      <c r="H324" s="32" t="s">
        <v>547</v>
      </c>
      <c r="I324" s="45">
        <v>902</v>
      </c>
      <c r="J324" s="35" t="s">
        <v>533</v>
      </c>
      <c r="K324" s="35" t="s">
        <v>434</v>
      </c>
      <c r="L324" s="35" t="s">
        <v>567</v>
      </c>
      <c r="M324" s="35" t="s">
        <v>565</v>
      </c>
      <c r="N324" s="280">
        <v>27</v>
      </c>
      <c r="O324" s="280">
        <v>26.7</v>
      </c>
    </row>
    <row r="325" spans="1:15" ht="51.75" thickBot="1" x14ac:dyDescent="0.3">
      <c r="A325" s="94" t="s">
        <v>216</v>
      </c>
      <c r="B325" s="46">
        <v>902</v>
      </c>
      <c r="C325" s="107" t="s">
        <v>533</v>
      </c>
      <c r="D325" s="107" t="s">
        <v>434</v>
      </c>
      <c r="E325" s="35" t="s">
        <v>181</v>
      </c>
      <c r="F325" s="34"/>
      <c r="G325" s="280">
        <f>G326</f>
        <v>242.5</v>
      </c>
      <c r="H325" s="94" t="s">
        <v>216</v>
      </c>
      <c r="I325" s="46">
        <v>902</v>
      </c>
      <c r="J325" s="107" t="s">
        <v>533</v>
      </c>
      <c r="K325" s="107" t="s">
        <v>434</v>
      </c>
      <c r="L325" s="35" t="s">
        <v>181</v>
      </c>
      <c r="M325" s="34"/>
      <c r="N325" s="280">
        <f>N326</f>
        <v>246.9</v>
      </c>
      <c r="O325" s="280">
        <f>O326</f>
        <v>252.3</v>
      </c>
    </row>
    <row r="326" spans="1:15" ht="15.75" thickBot="1" x14ac:dyDescent="0.3">
      <c r="A326" s="32" t="s">
        <v>547</v>
      </c>
      <c r="B326" s="45">
        <v>902</v>
      </c>
      <c r="C326" s="35" t="s">
        <v>533</v>
      </c>
      <c r="D326" s="35" t="s">
        <v>434</v>
      </c>
      <c r="E326" s="35" t="s">
        <v>181</v>
      </c>
      <c r="F326" s="35" t="s">
        <v>565</v>
      </c>
      <c r="G326" s="280">
        <v>242.5</v>
      </c>
      <c r="H326" s="32" t="s">
        <v>547</v>
      </c>
      <c r="I326" s="45">
        <v>902</v>
      </c>
      <c r="J326" s="35" t="s">
        <v>533</v>
      </c>
      <c r="K326" s="35" t="s">
        <v>434</v>
      </c>
      <c r="L326" s="35" t="s">
        <v>181</v>
      </c>
      <c r="M326" s="35" t="s">
        <v>565</v>
      </c>
      <c r="N326" s="280">
        <v>246.9</v>
      </c>
      <c r="O326" s="280">
        <v>252.3</v>
      </c>
    </row>
    <row r="327" spans="1:15" ht="39" thickBot="1" x14ac:dyDescent="0.3">
      <c r="A327" s="76" t="s">
        <v>568</v>
      </c>
      <c r="B327" s="46">
        <v>902</v>
      </c>
      <c r="C327" s="107" t="s">
        <v>533</v>
      </c>
      <c r="D327" s="107" t="s">
        <v>434</v>
      </c>
      <c r="E327" s="35" t="s">
        <v>181</v>
      </c>
      <c r="F327" s="35"/>
      <c r="G327" s="280">
        <f>G328</f>
        <v>12.8</v>
      </c>
      <c r="H327" s="76" t="s">
        <v>568</v>
      </c>
      <c r="I327" s="46">
        <v>902</v>
      </c>
      <c r="J327" s="107" t="s">
        <v>533</v>
      </c>
      <c r="K327" s="107" t="s">
        <v>434</v>
      </c>
      <c r="L327" s="35" t="s">
        <v>181</v>
      </c>
      <c r="M327" s="35"/>
      <c r="N327" s="280">
        <f>N328</f>
        <v>13</v>
      </c>
      <c r="O327" s="280">
        <f>O328</f>
        <v>13.3</v>
      </c>
    </row>
    <row r="328" spans="1:15" ht="15.75" thickBot="1" x14ac:dyDescent="0.3">
      <c r="A328" s="32" t="s">
        <v>547</v>
      </c>
      <c r="B328" s="45">
        <v>902</v>
      </c>
      <c r="C328" s="35" t="s">
        <v>533</v>
      </c>
      <c r="D328" s="35" t="s">
        <v>434</v>
      </c>
      <c r="E328" s="35" t="s">
        <v>181</v>
      </c>
      <c r="F328" s="35" t="s">
        <v>565</v>
      </c>
      <c r="G328" s="280">
        <v>12.8</v>
      </c>
      <c r="H328" s="32" t="s">
        <v>547</v>
      </c>
      <c r="I328" s="45">
        <v>902</v>
      </c>
      <c r="J328" s="35" t="s">
        <v>533</v>
      </c>
      <c r="K328" s="35" t="s">
        <v>434</v>
      </c>
      <c r="L328" s="35" t="s">
        <v>181</v>
      </c>
      <c r="M328" s="35" t="s">
        <v>565</v>
      </c>
      <c r="N328" s="280">
        <v>13</v>
      </c>
      <c r="O328" s="280">
        <v>13.3</v>
      </c>
    </row>
    <row r="329" spans="1:15" ht="26.25" thickBot="1" x14ac:dyDescent="0.3">
      <c r="A329" s="83" t="s">
        <v>623</v>
      </c>
      <c r="B329" s="49">
        <v>902</v>
      </c>
      <c r="C329" s="34" t="s">
        <v>533</v>
      </c>
      <c r="D329" s="34" t="s">
        <v>434</v>
      </c>
      <c r="E329" s="34" t="s">
        <v>624</v>
      </c>
      <c r="F329" s="34"/>
      <c r="G329" s="279">
        <f>G330+G333+G336</f>
        <v>0</v>
      </c>
      <c r="H329" s="83" t="s">
        <v>623</v>
      </c>
      <c r="I329" s="49">
        <v>902</v>
      </c>
      <c r="J329" s="34" t="s">
        <v>533</v>
      </c>
      <c r="K329" s="34" t="s">
        <v>434</v>
      </c>
      <c r="L329" s="34" t="s">
        <v>624</v>
      </c>
      <c r="M329" s="34"/>
      <c r="N329" s="279">
        <f>N330+N333+N336</f>
        <v>0</v>
      </c>
      <c r="O329" s="279">
        <f>O330+O333+O336</f>
        <v>0</v>
      </c>
    </row>
    <row r="330" spans="1:15" ht="39" thickBot="1" x14ac:dyDescent="0.3">
      <c r="A330" s="79" t="s">
        <v>918</v>
      </c>
      <c r="B330" s="45">
        <v>902</v>
      </c>
      <c r="C330" s="107" t="s">
        <v>533</v>
      </c>
      <c r="D330" s="107" t="s">
        <v>434</v>
      </c>
      <c r="E330" s="285" t="s">
        <v>893</v>
      </c>
      <c r="F330" s="35"/>
      <c r="G330" s="279">
        <f>G331</f>
        <v>0</v>
      </c>
      <c r="H330" s="79" t="s">
        <v>918</v>
      </c>
      <c r="I330" s="45">
        <v>902</v>
      </c>
      <c r="J330" s="107" t="s">
        <v>533</v>
      </c>
      <c r="K330" s="107" t="s">
        <v>434</v>
      </c>
      <c r="L330" s="285" t="s">
        <v>893</v>
      </c>
      <c r="M330" s="35"/>
      <c r="N330" s="280">
        <f>N331</f>
        <v>0</v>
      </c>
      <c r="O330" s="280">
        <f>O331</f>
        <v>0</v>
      </c>
    </row>
    <row r="331" spans="1:15" ht="39" thickBot="1" x14ac:dyDescent="0.3">
      <c r="A331" s="352" t="s">
        <v>142</v>
      </c>
      <c r="B331" s="46">
        <v>902</v>
      </c>
      <c r="C331" s="35" t="s">
        <v>533</v>
      </c>
      <c r="D331" s="35" t="s">
        <v>434</v>
      </c>
      <c r="E331" s="65" t="s">
        <v>919</v>
      </c>
      <c r="F331" s="35"/>
      <c r="G331" s="280">
        <v>0</v>
      </c>
      <c r="H331" s="352" t="s">
        <v>142</v>
      </c>
      <c r="I331" s="46">
        <v>902</v>
      </c>
      <c r="J331" s="35" t="s">
        <v>533</v>
      </c>
      <c r="K331" s="35" t="s">
        <v>434</v>
      </c>
      <c r="L331" s="65" t="s">
        <v>919</v>
      </c>
      <c r="M331" s="35"/>
      <c r="N331" s="280">
        <v>0</v>
      </c>
      <c r="O331" s="280">
        <v>0</v>
      </c>
    </row>
    <row r="332" spans="1:15" ht="15.75" thickBot="1" x14ac:dyDescent="0.3">
      <c r="A332" s="32" t="s">
        <v>547</v>
      </c>
      <c r="B332" s="45">
        <v>902</v>
      </c>
      <c r="C332" s="35" t="s">
        <v>533</v>
      </c>
      <c r="D332" s="35" t="s">
        <v>434</v>
      </c>
      <c r="E332" s="65" t="s">
        <v>919</v>
      </c>
      <c r="F332" s="35" t="s">
        <v>565</v>
      </c>
      <c r="G332" s="280">
        <f>G331</f>
        <v>0</v>
      </c>
      <c r="H332" s="32" t="s">
        <v>547</v>
      </c>
      <c r="I332" s="45">
        <v>902</v>
      </c>
      <c r="J332" s="35" t="s">
        <v>533</v>
      </c>
      <c r="K332" s="35" t="s">
        <v>434</v>
      </c>
      <c r="L332" s="65" t="s">
        <v>919</v>
      </c>
      <c r="M332" s="35" t="s">
        <v>565</v>
      </c>
      <c r="N332" s="280">
        <f>N331</f>
        <v>0</v>
      </c>
      <c r="O332" s="280">
        <f>O331</f>
        <v>0</v>
      </c>
    </row>
    <row r="333" spans="1:15" ht="39" thickBot="1" x14ac:dyDescent="0.3">
      <c r="A333" s="33" t="s">
        <v>920</v>
      </c>
      <c r="B333" s="46">
        <v>902</v>
      </c>
      <c r="C333" s="107" t="s">
        <v>533</v>
      </c>
      <c r="D333" s="107" t="s">
        <v>434</v>
      </c>
      <c r="E333" s="285" t="s">
        <v>921</v>
      </c>
      <c r="F333" s="35"/>
      <c r="G333" s="279">
        <f>G334</f>
        <v>0</v>
      </c>
      <c r="H333" s="33" t="s">
        <v>920</v>
      </c>
      <c r="I333" s="46">
        <v>902</v>
      </c>
      <c r="J333" s="107" t="s">
        <v>533</v>
      </c>
      <c r="K333" s="107" t="s">
        <v>434</v>
      </c>
      <c r="L333" s="285" t="s">
        <v>921</v>
      </c>
      <c r="M333" s="35"/>
      <c r="N333" s="280">
        <f>N334</f>
        <v>0</v>
      </c>
      <c r="O333" s="280">
        <f>O334</f>
        <v>0</v>
      </c>
    </row>
    <row r="334" spans="1:15" ht="39" thickBot="1" x14ac:dyDescent="0.3">
      <c r="A334" s="352" t="s">
        <v>142</v>
      </c>
      <c r="B334" s="45">
        <v>902</v>
      </c>
      <c r="C334" s="35" t="s">
        <v>533</v>
      </c>
      <c r="D334" s="35" t="s">
        <v>434</v>
      </c>
      <c r="E334" s="65" t="s">
        <v>922</v>
      </c>
      <c r="F334" s="35"/>
      <c r="G334" s="280">
        <f>G335</f>
        <v>0</v>
      </c>
      <c r="H334" s="352" t="s">
        <v>142</v>
      </c>
      <c r="I334" s="45">
        <v>902</v>
      </c>
      <c r="J334" s="35" t="s">
        <v>533</v>
      </c>
      <c r="K334" s="35" t="s">
        <v>434</v>
      </c>
      <c r="L334" s="65" t="s">
        <v>922</v>
      </c>
      <c r="M334" s="35"/>
      <c r="N334" s="280">
        <f>N335</f>
        <v>0</v>
      </c>
      <c r="O334" s="280">
        <f>O335</f>
        <v>0</v>
      </c>
    </row>
    <row r="335" spans="1:15" ht="15.75" thickBot="1" x14ac:dyDescent="0.3">
      <c r="A335" s="32" t="s">
        <v>547</v>
      </c>
      <c r="B335" s="46">
        <v>902</v>
      </c>
      <c r="C335" s="35" t="s">
        <v>533</v>
      </c>
      <c r="D335" s="35" t="s">
        <v>434</v>
      </c>
      <c r="E335" s="65" t="s">
        <v>922</v>
      </c>
      <c r="F335" s="35" t="s">
        <v>565</v>
      </c>
      <c r="G335" s="280">
        <v>0</v>
      </c>
      <c r="H335" s="32" t="s">
        <v>547</v>
      </c>
      <c r="I335" s="46">
        <v>902</v>
      </c>
      <c r="J335" s="35" t="s">
        <v>533</v>
      </c>
      <c r="K335" s="35" t="s">
        <v>434</v>
      </c>
      <c r="L335" s="65" t="s">
        <v>922</v>
      </c>
      <c r="M335" s="35" t="s">
        <v>565</v>
      </c>
      <c r="N335" s="280">
        <v>0</v>
      </c>
      <c r="O335" s="280">
        <v>0</v>
      </c>
    </row>
    <row r="336" spans="1:15" ht="26.25" thickBot="1" x14ac:dyDescent="0.3">
      <c r="A336" s="52" t="s">
        <v>923</v>
      </c>
      <c r="B336" s="45">
        <v>902</v>
      </c>
      <c r="C336" s="35" t="s">
        <v>533</v>
      </c>
      <c r="D336" s="35" t="s">
        <v>434</v>
      </c>
      <c r="E336" s="285" t="s">
        <v>926</v>
      </c>
      <c r="F336" s="35"/>
      <c r="G336" s="279">
        <f>G337</f>
        <v>0</v>
      </c>
      <c r="H336" s="52" t="s">
        <v>923</v>
      </c>
      <c r="I336" s="45">
        <v>902</v>
      </c>
      <c r="J336" s="35" t="s">
        <v>533</v>
      </c>
      <c r="K336" s="35" t="s">
        <v>434</v>
      </c>
      <c r="L336" s="285" t="s">
        <v>926</v>
      </c>
      <c r="M336" s="35"/>
      <c r="N336" s="280">
        <f>N337</f>
        <v>0</v>
      </c>
      <c r="O336" s="280">
        <f>O337</f>
        <v>0</v>
      </c>
    </row>
    <row r="337" spans="1:15" ht="39" thickBot="1" x14ac:dyDescent="0.3">
      <c r="A337" s="352" t="s">
        <v>142</v>
      </c>
      <c r="B337" s="46">
        <v>902</v>
      </c>
      <c r="C337" s="35" t="s">
        <v>533</v>
      </c>
      <c r="D337" s="35" t="s">
        <v>434</v>
      </c>
      <c r="E337" s="65" t="s">
        <v>925</v>
      </c>
      <c r="F337" s="35"/>
      <c r="G337" s="280">
        <f>G338</f>
        <v>0</v>
      </c>
      <c r="H337" s="352" t="s">
        <v>142</v>
      </c>
      <c r="I337" s="46">
        <v>902</v>
      </c>
      <c r="J337" s="35" t="s">
        <v>533</v>
      </c>
      <c r="K337" s="35" t="s">
        <v>434</v>
      </c>
      <c r="L337" s="65" t="s">
        <v>925</v>
      </c>
      <c r="M337" s="35"/>
      <c r="N337" s="280">
        <f>N338</f>
        <v>0</v>
      </c>
      <c r="O337" s="280">
        <f>O338</f>
        <v>0</v>
      </c>
    </row>
    <row r="338" spans="1:15" ht="15.75" thickBot="1" x14ac:dyDescent="0.3">
      <c r="A338" s="32" t="s">
        <v>547</v>
      </c>
      <c r="B338" s="45">
        <v>902</v>
      </c>
      <c r="C338" s="35" t="s">
        <v>533</v>
      </c>
      <c r="D338" s="35" t="s">
        <v>434</v>
      </c>
      <c r="E338" s="65" t="s">
        <v>925</v>
      </c>
      <c r="F338" s="35" t="s">
        <v>565</v>
      </c>
      <c r="G338" s="280">
        <v>0</v>
      </c>
      <c r="H338" s="32" t="s">
        <v>547</v>
      </c>
      <c r="I338" s="45">
        <v>902</v>
      </c>
      <c r="J338" s="35" t="s">
        <v>533</v>
      </c>
      <c r="K338" s="35" t="s">
        <v>434</v>
      </c>
      <c r="L338" s="65" t="s">
        <v>925</v>
      </c>
      <c r="M338" s="35" t="s">
        <v>565</v>
      </c>
      <c r="N338" s="280">
        <v>0</v>
      </c>
      <c r="O338" s="280">
        <v>0</v>
      </c>
    </row>
    <row r="339" spans="1:15" ht="39" thickBot="1" x14ac:dyDescent="0.3">
      <c r="A339" s="33" t="s">
        <v>924</v>
      </c>
      <c r="B339" s="45">
        <v>902</v>
      </c>
      <c r="C339" s="35" t="s">
        <v>533</v>
      </c>
      <c r="D339" s="35" t="s">
        <v>434</v>
      </c>
      <c r="E339" s="285" t="s">
        <v>927</v>
      </c>
      <c r="F339" s="35"/>
      <c r="G339" s="279">
        <f>G340</f>
        <v>0</v>
      </c>
      <c r="H339" s="33" t="s">
        <v>924</v>
      </c>
      <c r="I339" s="45">
        <v>902</v>
      </c>
      <c r="J339" s="35" t="s">
        <v>533</v>
      </c>
      <c r="K339" s="35" t="s">
        <v>434</v>
      </c>
      <c r="L339" s="285" t="s">
        <v>927</v>
      </c>
      <c r="M339" s="35"/>
      <c r="N339" s="279">
        <f>N340</f>
        <v>0</v>
      </c>
      <c r="O339" s="279">
        <f>O340</f>
        <v>0</v>
      </c>
    </row>
    <row r="340" spans="1:15" ht="39" thickBot="1" x14ac:dyDescent="0.3">
      <c r="A340" s="352" t="s">
        <v>142</v>
      </c>
      <c r="B340" s="46">
        <v>902</v>
      </c>
      <c r="C340" s="35" t="s">
        <v>533</v>
      </c>
      <c r="D340" s="35" t="s">
        <v>434</v>
      </c>
      <c r="E340" s="65" t="s">
        <v>928</v>
      </c>
      <c r="F340" s="35"/>
      <c r="G340" s="280">
        <f>G341</f>
        <v>0</v>
      </c>
      <c r="H340" s="352" t="s">
        <v>142</v>
      </c>
      <c r="I340" s="46">
        <v>902</v>
      </c>
      <c r="J340" s="35" t="s">
        <v>533</v>
      </c>
      <c r="K340" s="35" t="s">
        <v>434</v>
      </c>
      <c r="L340" s="65" t="s">
        <v>928</v>
      </c>
      <c r="M340" s="35"/>
      <c r="N340" s="280">
        <f>N341</f>
        <v>0</v>
      </c>
      <c r="O340" s="280">
        <f>O341</f>
        <v>0</v>
      </c>
    </row>
    <row r="341" spans="1:15" ht="15.75" thickBot="1" x14ac:dyDescent="0.3">
      <c r="A341" s="32" t="s">
        <v>547</v>
      </c>
      <c r="B341" s="45">
        <v>902</v>
      </c>
      <c r="C341" s="35" t="s">
        <v>533</v>
      </c>
      <c r="D341" s="35" t="s">
        <v>434</v>
      </c>
      <c r="E341" s="35" t="s">
        <v>928</v>
      </c>
      <c r="F341" s="35"/>
      <c r="G341" s="280">
        <v>0</v>
      </c>
      <c r="H341" s="32" t="s">
        <v>547</v>
      </c>
      <c r="I341" s="45">
        <v>902</v>
      </c>
      <c r="J341" s="35" t="s">
        <v>533</v>
      </c>
      <c r="K341" s="35" t="s">
        <v>434</v>
      </c>
      <c r="L341" s="35" t="s">
        <v>928</v>
      </c>
      <c r="M341" s="35"/>
      <c r="N341" s="280">
        <v>0</v>
      </c>
      <c r="O341" s="280">
        <v>0</v>
      </c>
    </row>
    <row r="342" spans="1:15" ht="15.75" thickBot="1" x14ac:dyDescent="0.3">
      <c r="A342" s="113" t="s">
        <v>552</v>
      </c>
      <c r="B342" s="101">
        <v>902</v>
      </c>
      <c r="C342" s="102" t="s">
        <v>535</v>
      </c>
      <c r="D342" s="102"/>
      <c r="E342" s="102"/>
      <c r="F342" s="102"/>
      <c r="G342" s="305">
        <f>G343+G347</f>
        <v>667.2</v>
      </c>
      <c r="H342" s="113" t="s">
        <v>552</v>
      </c>
      <c r="I342" s="101">
        <v>902</v>
      </c>
      <c r="J342" s="102" t="s">
        <v>535</v>
      </c>
      <c r="K342" s="102"/>
      <c r="L342" s="102"/>
      <c r="M342" s="102"/>
      <c r="N342" s="305">
        <f>N343+N347</f>
        <v>757.2</v>
      </c>
      <c r="O342" s="305">
        <f>O343+O347</f>
        <v>757.2</v>
      </c>
    </row>
    <row r="343" spans="1:15" ht="26.25" thickBot="1" x14ac:dyDescent="0.3">
      <c r="A343" s="51" t="s">
        <v>382</v>
      </c>
      <c r="B343" s="49">
        <v>902</v>
      </c>
      <c r="C343" s="50" t="s">
        <v>535</v>
      </c>
      <c r="D343" s="50" t="s">
        <v>538</v>
      </c>
      <c r="E343" s="34" t="s">
        <v>17</v>
      </c>
      <c r="F343" s="35"/>
      <c r="G343" s="299">
        <f>G344</f>
        <v>445</v>
      </c>
      <c r="H343" s="51" t="s">
        <v>382</v>
      </c>
      <c r="I343" s="49">
        <v>902</v>
      </c>
      <c r="J343" s="50" t="s">
        <v>535</v>
      </c>
      <c r="K343" s="50" t="s">
        <v>538</v>
      </c>
      <c r="L343" s="34" t="s">
        <v>17</v>
      </c>
      <c r="M343" s="35"/>
      <c r="N343" s="299">
        <f t="shared" ref="N343:O345" si="18">N344</f>
        <v>445</v>
      </c>
      <c r="O343" s="299">
        <f t="shared" si="18"/>
        <v>445</v>
      </c>
    </row>
    <row r="344" spans="1:15" ht="51.75" thickBot="1" x14ac:dyDescent="0.3">
      <c r="A344" s="51" t="s">
        <v>15</v>
      </c>
      <c r="B344" s="49">
        <v>902</v>
      </c>
      <c r="C344" s="50" t="s">
        <v>535</v>
      </c>
      <c r="D344" s="50" t="s">
        <v>538</v>
      </c>
      <c r="E344" s="34" t="s">
        <v>19</v>
      </c>
      <c r="F344" s="35"/>
      <c r="G344" s="299">
        <f>G345</f>
        <v>445</v>
      </c>
      <c r="H344" s="51" t="s">
        <v>15</v>
      </c>
      <c r="I344" s="49">
        <v>902</v>
      </c>
      <c r="J344" s="50" t="s">
        <v>535</v>
      </c>
      <c r="K344" s="50" t="s">
        <v>538</v>
      </c>
      <c r="L344" s="34" t="s">
        <v>19</v>
      </c>
      <c r="M344" s="35"/>
      <c r="N344" s="299">
        <f t="shared" si="18"/>
        <v>445</v>
      </c>
      <c r="O344" s="299">
        <f t="shared" si="18"/>
        <v>445</v>
      </c>
    </row>
    <row r="345" spans="1:15" ht="64.5" thickBot="1" x14ac:dyDescent="0.3">
      <c r="A345" s="62" t="s">
        <v>3</v>
      </c>
      <c r="B345" s="46">
        <v>902</v>
      </c>
      <c r="C345" s="107" t="s">
        <v>535</v>
      </c>
      <c r="D345" s="107" t="s">
        <v>538</v>
      </c>
      <c r="E345" s="35" t="s">
        <v>25</v>
      </c>
      <c r="F345" s="34"/>
      <c r="G345" s="310">
        <f>G346</f>
        <v>445</v>
      </c>
      <c r="H345" s="62" t="s">
        <v>3</v>
      </c>
      <c r="I345" s="46">
        <v>902</v>
      </c>
      <c r="J345" s="107" t="s">
        <v>535</v>
      </c>
      <c r="K345" s="107" t="s">
        <v>538</v>
      </c>
      <c r="L345" s="35" t="s">
        <v>25</v>
      </c>
      <c r="M345" s="34"/>
      <c r="N345" s="310">
        <f t="shared" si="18"/>
        <v>445</v>
      </c>
      <c r="O345" s="310">
        <f t="shared" si="18"/>
        <v>445</v>
      </c>
    </row>
    <row r="346" spans="1:15" ht="15.75" thickBot="1" x14ac:dyDescent="0.3">
      <c r="A346" s="32" t="s">
        <v>547</v>
      </c>
      <c r="B346" s="45">
        <v>902</v>
      </c>
      <c r="C346" s="35" t="s">
        <v>535</v>
      </c>
      <c r="D346" s="35" t="s">
        <v>538</v>
      </c>
      <c r="E346" s="35" t="s">
        <v>25</v>
      </c>
      <c r="F346" s="35" t="s">
        <v>565</v>
      </c>
      <c r="G346" s="310">
        <v>445</v>
      </c>
      <c r="H346" s="32" t="s">
        <v>547</v>
      </c>
      <c r="I346" s="45">
        <v>902</v>
      </c>
      <c r="J346" s="35" t="s">
        <v>535</v>
      </c>
      <c r="K346" s="35" t="s">
        <v>538</v>
      </c>
      <c r="L346" s="35" t="s">
        <v>25</v>
      </c>
      <c r="M346" s="35" t="s">
        <v>565</v>
      </c>
      <c r="N346" s="310">
        <v>445</v>
      </c>
      <c r="O346" s="310">
        <v>445</v>
      </c>
    </row>
    <row r="347" spans="1:15" ht="15.75" thickBot="1" x14ac:dyDescent="0.3">
      <c r="A347" s="52" t="s">
        <v>519</v>
      </c>
      <c r="B347" s="49">
        <v>902</v>
      </c>
      <c r="C347" s="50" t="s">
        <v>535</v>
      </c>
      <c r="D347" s="50" t="s">
        <v>535</v>
      </c>
      <c r="E347" s="50"/>
      <c r="F347" s="50"/>
      <c r="G347" s="299">
        <f>G348+G353</f>
        <v>222.2</v>
      </c>
      <c r="H347" s="52" t="s">
        <v>519</v>
      </c>
      <c r="I347" s="49">
        <v>902</v>
      </c>
      <c r="J347" s="50" t="s">
        <v>535</v>
      </c>
      <c r="K347" s="50" t="s">
        <v>535</v>
      </c>
      <c r="L347" s="50"/>
      <c r="M347" s="50"/>
      <c r="N347" s="299">
        <f>N348+N353</f>
        <v>312.2</v>
      </c>
      <c r="O347" s="299">
        <f>O348+O353</f>
        <v>312.2</v>
      </c>
    </row>
    <row r="348" spans="1:15" ht="26.25" thickBot="1" x14ac:dyDescent="0.3">
      <c r="A348" s="83" t="s">
        <v>794</v>
      </c>
      <c r="B348" s="49">
        <v>902</v>
      </c>
      <c r="C348" s="50" t="s">
        <v>535</v>
      </c>
      <c r="D348" s="50" t="s">
        <v>535</v>
      </c>
      <c r="E348" s="34" t="s">
        <v>184</v>
      </c>
      <c r="F348" s="34"/>
      <c r="G348" s="279">
        <f>G349</f>
        <v>189</v>
      </c>
      <c r="H348" s="83" t="s">
        <v>794</v>
      </c>
      <c r="I348" s="49">
        <v>902</v>
      </c>
      <c r="J348" s="50" t="s">
        <v>535</v>
      </c>
      <c r="K348" s="50" t="s">
        <v>535</v>
      </c>
      <c r="L348" s="34" t="s">
        <v>184</v>
      </c>
      <c r="M348" s="34"/>
      <c r="N348" s="279">
        <f t="shared" ref="N348:O349" si="19">N349</f>
        <v>279</v>
      </c>
      <c r="O348" s="279">
        <f t="shared" si="19"/>
        <v>279</v>
      </c>
    </row>
    <row r="349" spans="1:15" ht="26.25" thickBot="1" x14ac:dyDescent="0.3">
      <c r="A349" s="79" t="s">
        <v>147</v>
      </c>
      <c r="B349" s="49">
        <v>902</v>
      </c>
      <c r="C349" s="50" t="s">
        <v>535</v>
      </c>
      <c r="D349" s="50" t="s">
        <v>535</v>
      </c>
      <c r="E349" s="34" t="s">
        <v>185</v>
      </c>
      <c r="F349" s="35"/>
      <c r="G349" s="279">
        <f>G350</f>
        <v>189</v>
      </c>
      <c r="H349" s="79" t="s">
        <v>147</v>
      </c>
      <c r="I349" s="49">
        <v>902</v>
      </c>
      <c r="J349" s="50" t="s">
        <v>535</v>
      </c>
      <c r="K349" s="50" t="s">
        <v>535</v>
      </c>
      <c r="L349" s="34" t="s">
        <v>185</v>
      </c>
      <c r="M349" s="35"/>
      <c r="N349" s="279">
        <f t="shared" si="19"/>
        <v>279</v>
      </c>
      <c r="O349" s="279">
        <f t="shared" si="19"/>
        <v>279</v>
      </c>
    </row>
    <row r="350" spans="1:15" ht="39" thickBot="1" x14ac:dyDescent="0.3">
      <c r="A350" s="76" t="s">
        <v>142</v>
      </c>
      <c r="B350" s="46">
        <v>902</v>
      </c>
      <c r="C350" s="107" t="s">
        <v>535</v>
      </c>
      <c r="D350" s="107" t="s">
        <v>535</v>
      </c>
      <c r="E350" s="35" t="s">
        <v>186</v>
      </c>
      <c r="F350" s="34" t="s">
        <v>414</v>
      </c>
      <c r="G350" s="280">
        <f>G351+G352</f>
        <v>189</v>
      </c>
      <c r="H350" s="76" t="s">
        <v>142</v>
      </c>
      <c r="I350" s="46">
        <v>902</v>
      </c>
      <c r="J350" s="107" t="s">
        <v>535</v>
      </c>
      <c r="K350" s="107" t="s">
        <v>535</v>
      </c>
      <c r="L350" s="35" t="s">
        <v>186</v>
      </c>
      <c r="M350" s="34"/>
      <c r="N350" s="280">
        <f>N351+N352</f>
        <v>279</v>
      </c>
      <c r="O350" s="280">
        <f>O351+O352</f>
        <v>279</v>
      </c>
    </row>
    <row r="351" spans="1:15" ht="15.75" thickBot="1" x14ac:dyDescent="0.3">
      <c r="A351" s="32" t="s">
        <v>547</v>
      </c>
      <c r="B351" s="45">
        <v>902</v>
      </c>
      <c r="C351" s="35" t="s">
        <v>535</v>
      </c>
      <c r="D351" s="35" t="s">
        <v>535</v>
      </c>
      <c r="E351" s="35" t="s">
        <v>186</v>
      </c>
      <c r="F351" s="35" t="s">
        <v>565</v>
      </c>
      <c r="G351" s="280">
        <v>143</v>
      </c>
      <c r="H351" s="32" t="s">
        <v>547</v>
      </c>
      <c r="I351" s="45">
        <v>902</v>
      </c>
      <c r="J351" s="35" t="s">
        <v>535</v>
      </c>
      <c r="K351" s="35" t="s">
        <v>535</v>
      </c>
      <c r="L351" s="35" t="s">
        <v>186</v>
      </c>
      <c r="M351" s="35" t="s">
        <v>565</v>
      </c>
      <c r="N351" s="280">
        <v>211</v>
      </c>
      <c r="O351" s="280">
        <v>211</v>
      </c>
    </row>
    <row r="352" spans="1:15" ht="15.75" thickBot="1" x14ac:dyDescent="0.3">
      <c r="A352" s="318" t="s">
        <v>548</v>
      </c>
      <c r="B352" s="45">
        <v>902</v>
      </c>
      <c r="C352" s="35" t="s">
        <v>535</v>
      </c>
      <c r="D352" s="35" t="s">
        <v>535</v>
      </c>
      <c r="E352" s="35" t="s">
        <v>186</v>
      </c>
      <c r="F352" s="35" t="s">
        <v>435</v>
      </c>
      <c r="G352" s="280">
        <v>46</v>
      </c>
      <c r="H352" s="318" t="s">
        <v>548</v>
      </c>
      <c r="I352" s="45">
        <v>902</v>
      </c>
      <c r="J352" s="35" t="s">
        <v>535</v>
      </c>
      <c r="K352" s="35" t="s">
        <v>535</v>
      </c>
      <c r="L352" s="35" t="s">
        <v>186</v>
      </c>
      <c r="M352" s="35" t="s">
        <v>435</v>
      </c>
      <c r="N352" s="280">
        <v>68</v>
      </c>
      <c r="O352" s="280">
        <v>68</v>
      </c>
    </row>
    <row r="353" spans="1:15" s="20" customFormat="1" ht="51.75" thickBot="1" x14ac:dyDescent="0.3">
      <c r="A353" s="126" t="s">
        <v>219</v>
      </c>
      <c r="B353" s="127">
        <v>902</v>
      </c>
      <c r="C353" s="128" t="s">
        <v>535</v>
      </c>
      <c r="D353" s="128" t="s">
        <v>535</v>
      </c>
      <c r="E353" s="285" t="s">
        <v>797</v>
      </c>
      <c r="F353" s="285"/>
      <c r="G353" s="279">
        <f>G358+G354</f>
        <v>33.200000000000003</v>
      </c>
      <c r="H353" s="126" t="s">
        <v>219</v>
      </c>
      <c r="I353" s="127">
        <v>902</v>
      </c>
      <c r="J353" s="128" t="s">
        <v>359</v>
      </c>
      <c r="K353" s="128" t="s">
        <v>539</v>
      </c>
      <c r="L353" s="285" t="s">
        <v>797</v>
      </c>
      <c r="M353" s="285"/>
      <c r="N353" s="279">
        <f>N358+N354</f>
        <v>33.200000000000003</v>
      </c>
      <c r="O353" s="279">
        <f>O358+O354</f>
        <v>33.200000000000003</v>
      </c>
    </row>
    <row r="354" spans="1:15" s="20" customFormat="1" ht="39" thickBot="1" x14ac:dyDescent="0.3">
      <c r="A354" s="126" t="s">
        <v>905</v>
      </c>
      <c r="B354" s="127">
        <v>902</v>
      </c>
      <c r="C354" s="128" t="s">
        <v>535</v>
      </c>
      <c r="D354" s="128" t="s">
        <v>535</v>
      </c>
      <c r="E354" s="285" t="s">
        <v>225</v>
      </c>
      <c r="F354" s="65"/>
      <c r="G354" s="280">
        <f>G355</f>
        <v>23.2</v>
      </c>
      <c r="H354" s="126" t="s">
        <v>905</v>
      </c>
      <c r="I354" s="127">
        <v>902</v>
      </c>
      <c r="J354" s="128" t="s">
        <v>359</v>
      </c>
      <c r="K354" s="128" t="s">
        <v>539</v>
      </c>
      <c r="L354" s="285" t="s">
        <v>225</v>
      </c>
      <c r="M354" s="65"/>
      <c r="N354" s="280">
        <f>N355</f>
        <v>23.2</v>
      </c>
      <c r="O354" s="280">
        <f>O355</f>
        <v>23.2</v>
      </c>
    </row>
    <row r="355" spans="1:15" s="20" customFormat="1" ht="39" thickBot="1" x14ac:dyDescent="0.3">
      <c r="A355" s="137" t="s">
        <v>142</v>
      </c>
      <c r="B355" s="130">
        <v>902</v>
      </c>
      <c r="C355" s="131" t="s">
        <v>535</v>
      </c>
      <c r="D355" s="131" t="s">
        <v>535</v>
      </c>
      <c r="E355" s="65" t="s">
        <v>226</v>
      </c>
      <c r="F355" s="65"/>
      <c r="G355" s="280">
        <f>G356+G357</f>
        <v>23.2</v>
      </c>
      <c r="H355" s="137" t="s">
        <v>142</v>
      </c>
      <c r="I355" s="130">
        <v>902</v>
      </c>
      <c r="J355" s="131" t="s">
        <v>359</v>
      </c>
      <c r="K355" s="131" t="s">
        <v>539</v>
      </c>
      <c r="L355" s="65" t="s">
        <v>226</v>
      </c>
      <c r="M355" s="65"/>
      <c r="N355" s="280">
        <f>N356+N357</f>
        <v>23.2</v>
      </c>
      <c r="O355" s="280">
        <f>O356+O357</f>
        <v>23.2</v>
      </c>
    </row>
    <row r="356" spans="1:15" s="20" customFormat="1" ht="15.75" thickBot="1" x14ac:dyDescent="0.3">
      <c r="A356" s="63" t="s">
        <v>547</v>
      </c>
      <c r="B356" s="64">
        <v>902</v>
      </c>
      <c r="C356" s="131" t="s">
        <v>535</v>
      </c>
      <c r="D356" s="131" t="s">
        <v>535</v>
      </c>
      <c r="E356" s="65" t="s">
        <v>226</v>
      </c>
      <c r="F356" s="65" t="s">
        <v>565</v>
      </c>
      <c r="G356" s="280">
        <v>9.6999999999999993</v>
      </c>
      <c r="H356" s="63" t="s">
        <v>547</v>
      </c>
      <c r="I356" s="64">
        <v>902</v>
      </c>
      <c r="J356" s="65" t="s">
        <v>359</v>
      </c>
      <c r="K356" s="65" t="s">
        <v>539</v>
      </c>
      <c r="L356" s="65" t="s">
        <v>226</v>
      </c>
      <c r="M356" s="65" t="s">
        <v>565</v>
      </c>
      <c r="N356" s="280">
        <v>9.6999999999999993</v>
      </c>
      <c r="O356" s="280">
        <v>9.6999999999999993</v>
      </c>
    </row>
    <row r="357" spans="1:15" s="20" customFormat="1" ht="15.75" thickBot="1" x14ac:dyDescent="0.3">
      <c r="A357" s="318" t="s">
        <v>548</v>
      </c>
      <c r="B357" s="64">
        <v>902</v>
      </c>
      <c r="C357" s="131" t="s">
        <v>535</v>
      </c>
      <c r="D357" s="131" t="s">
        <v>535</v>
      </c>
      <c r="E357" s="65" t="s">
        <v>226</v>
      </c>
      <c r="F357" s="65" t="s">
        <v>435</v>
      </c>
      <c r="G357" s="280">
        <v>13.5</v>
      </c>
      <c r="H357" s="318" t="s">
        <v>548</v>
      </c>
      <c r="I357" s="64">
        <v>902</v>
      </c>
      <c r="J357" s="131" t="s">
        <v>535</v>
      </c>
      <c r="K357" s="131" t="s">
        <v>535</v>
      </c>
      <c r="L357" s="65" t="s">
        <v>226</v>
      </c>
      <c r="M357" s="65" t="s">
        <v>435</v>
      </c>
      <c r="N357" s="280">
        <v>13.5</v>
      </c>
      <c r="O357" s="280">
        <v>13.5</v>
      </c>
    </row>
    <row r="358" spans="1:15" s="20" customFormat="1" ht="26.25" thickBot="1" x14ac:dyDescent="0.3">
      <c r="A358" s="126" t="s">
        <v>908</v>
      </c>
      <c r="B358" s="127">
        <v>902</v>
      </c>
      <c r="C358" s="128" t="s">
        <v>535</v>
      </c>
      <c r="D358" s="128" t="s">
        <v>535</v>
      </c>
      <c r="E358" s="285" t="s">
        <v>909</v>
      </c>
      <c r="F358" s="285"/>
      <c r="G358" s="279">
        <f>G359</f>
        <v>10</v>
      </c>
      <c r="H358" s="126" t="s">
        <v>908</v>
      </c>
      <c r="I358" s="127">
        <v>902</v>
      </c>
      <c r="J358" s="128" t="s">
        <v>535</v>
      </c>
      <c r="K358" s="128" t="s">
        <v>535</v>
      </c>
      <c r="L358" s="285" t="s">
        <v>909</v>
      </c>
      <c r="M358" s="285"/>
      <c r="N358" s="279">
        <f>N359</f>
        <v>10</v>
      </c>
      <c r="O358" s="279">
        <f>O359</f>
        <v>10</v>
      </c>
    </row>
    <row r="359" spans="1:15" s="20" customFormat="1" ht="39" thickBot="1" x14ac:dyDescent="0.3">
      <c r="A359" s="137" t="s">
        <v>142</v>
      </c>
      <c r="B359" s="130">
        <v>902</v>
      </c>
      <c r="C359" s="131" t="s">
        <v>535</v>
      </c>
      <c r="D359" s="131" t="s">
        <v>535</v>
      </c>
      <c r="E359" s="65" t="s">
        <v>910</v>
      </c>
      <c r="F359" s="65"/>
      <c r="G359" s="280">
        <f>G360</f>
        <v>10</v>
      </c>
      <c r="H359" s="137" t="s">
        <v>142</v>
      </c>
      <c r="I359" s="130">
        <v>902</v>
      </c>
      <c r="J359" s="131" t="s">
        <v>535</v>
      </c>
      <c r="K359" s="131" t="s">
        <v>535</v>
      </c>
      <c r="L359" s="65" t="s">
        <v>910</v>
      </c>
      <c r="M359" s="65"/>
      <c r="N359" s="280">
        <f>N360</f>
        <v>10</v>
      </c>
      <c r="O359" s="280">
        <f>O360</f>
        <v>10</v>
      </c>
    </row>
    <row r="360" spans="1:15" s="20" customFormat="1" ht="15.75" thickBot="1" x14ac:dyDescent="0.3">
      <c r="A360" s="63" t="s">
        <v>547</v>
      </c>
      <c r="B360" s="64">
        <v>902</v>
      </c>
      <c r="C360" s="131" t="s">
        <v>535</v>
      </c>
      <c r="D360" s="131" t="s">
        <v>535</v>
      </c>
      <c r="E360" s="65" t="s">
        <v>910</v>
      </c>
      <c r="F360" s="65" t="s">
        <v>565</v>
      </c>
      <c r="G360" s="280">
        <v>10</v>
      </c>
      <c r="H360" s="63" t="s">
        <v>547</v>
      </c>
      <c r="I360" s="64">
        <v>902</v>
      </c>
      <c r="J360" s="131" t="s">
        <v>535</v>
      </c>
      <c r="K360" s="131" t="s">
        <v>535</v>
      </c>
      <c r="L360" s="65" t="s">
        <v>910</v>
      </c>
      <c r="M360" s="65" t="s">
        <v>565</v>
      </c>
      <c r="N360" s="280">
        <v>10</v>
      </c>
      <c r="O360" s="280">
        <v>10</v>
      </c>
    </row>
    <row r="361" spans="1:15" ht="15.75" thickBot="1" x14ac:dyDescent="0.3">
      <c r="A361" s="118" t="s">
        <v>553</v>
      </c>
      <c r="B361" s="119">
        <v>902</v>
      </c>
      <c r="C361" s="120" t="s">
        <v>537</v>
      </c>
      <c r="D361" s="120"/>
      <c r="E361" s="120"/>
      <c r="F361" s="120"/>
      <c r="G361" s="311">
        <f>G362</f>
        <v>60</v>
      </c>
      <c r="H361" s="118" t="s">
        <v>553</v>
      </c>
      <c r="I361" s="119">
        <v>902</v>
      </c>
      <c r="J361" s="120" t="s">
        <v>537</v>
      </c>
      <c r="K361" s="120"/>
      <c r="L361" s="120"/>
      <c r="M361" s="120"/>
      <c r="N361" s="311">
        <f t="shared" ref="N361:O365" si="20">N362</f>
        <v>90</v>
      </c>
      <c r="O361" s="311">
        <f t="shared" si="20"/>
        <v>90</v>
      </c>
    </row>
    <row r="362" spans="1:15" ht="15.75" thickBot="1" x14ac:dyDescent="0.3">
      <c r="A362" s="52" t="s">
        <v>523</v>
      </c>
      <c r="B362" s="49">
        <v>902</v>
      </c>
      <c r="C362" s="50" t="s">
        <v>537</v>
      </c>
      <c r="D362" s="50" t="s">
        <v>537</v>
      </c>
      <c r="E362" s="50"/>
      <c r="F362" s="50"/>
      <c r="G362" s="299">
        <f>G363</f>
        <v>60</v>
      </c>
      <c r="H362" s="52" t="s">
        <v>523</v>
      </c>
      <c r="I362" s="49">
        <v>902</v>
      </c>
      <c r="J362" s="50" t="s">
        <v>537</v>
      </c>
      <c r="K362" s="50" t="s">
        <v>537</v>
      </c>
      <c r="L362" s="50"/>
      <c r="M362" s="50"/>
      <c r="N362" s="299">
        <f t="shared" si="20"/>
        <v>90</v>
      </c>
      <c r="O362" s="299">
        <f t="shared" si="20"/>
        <v>90</v>
      </c>
    </row>
    <row r="363" spans="1:15" ht="39" thickBot="1" x14ac:dyDescent="0.3">
      <c r="A363" s="83" t="s">
        <v>148</v>
      </c>
      <c r="B363" s="49">
        <v>902</v>
      </c>
      <c r="C363" s="50" t="s">
        <v>537</v>
      </c>
      <c r="D363" s="50" t="s">
        <v>537</v>
      </c>
      <c r="E363" s="34" t="s">
        <v>187</v>
      </c>
      <c r="F363" s="34"/>
      <c r="G363" s="279">
        <f>G364</f>
        <v>60</v>
      </c>
      <c r="H363" s="83" t="s">
        <v>148</v>
      </c>
      <c r="I363" s="49">
        <v>902</v>
      </c>
      <c r="J363" s="50" t="s">
        <v>537</v>
      </c>
      <c r="K363" s="50" t="s">
        <v>537</v>
      </c>
      <c r="L363" s="34" t="s">
        <v>187</v>
      </c>
      <c r="M363" s="34"/>
      <c r="N363" s="279">
        <f t="shared" si="20"/>
        <v>90</v>
      </c>
      <c r="O363" s="279">
        <f t="shared" si="20"/>
        <v>90</v>
      </c>
    </row>
    <row r="364" spans="1:15" ht="39" thickBot="1" x14ac:dyDescent="0.3">
      <c r="A364" s="79" t="s">
        <v>149</v>
      </c>
      <c r="B364" s="49">
        <v>902</v>
      </c>
      <c r="C364" s="50" t="s">
        <v>537</v>
      </c>
      <c r="D364" s="50" t="s">
        <v>537</v>
      </c>
      <c r="E364" s="34" t="s">
        <v>188</v>
      </c>
      <c r="F364" s="34"/>
      <c r="G364" s="279">
        <f>G365</f>
        <v>60</v>
      </c>
      <c r="H364" s="79" t="s">
        <v>149</v>
      </c>
      <c r="I364" s="49">
        <v>902</v>
      </c>
      <c r="J364" s="50" t="s">
        <v>537</v>
      </c>
      <c r="K364" s="50" t="s">
        <v>537</v>
      </c>
      <c r="L364" s="34" t="s">
        <v>188</v>
      </c>
      <c r="M364" s="34"/>
      <c r="N364" s="279">
        <f t="shared" si="20"/>
        <v>90</v>
      </c>
      <c r="O364" s="279">
        <f t="shared" si="20"/>
        <v>90</v>
      </c>
    </row>
    <row r="365" spans="1:15" ht="39" thickBot="1" x14ac:dyDescent="0.3">
      <c r="A365" s="76" t="s">
        <v>142</v>
      </c>
      <c r="B365" s="46">
        <v>902</v>
      </c>
      <c r="C365" s="107" t="s">
        <v>537</v>
      </c>
      <c r="D365" s="107" t="s">
        <v>537</v>
      </c>
      <c r="E365" s="35" t="s">
        <v>189</v>
      </c>
      <c r="F365" s="34"/>
      <c r="G365" s="280">
        <f>G366</f>
        <v>60</v>
      </c>
      <c r="H365" s="76" t="s">
        <v>142</v>
      </c>
      <c r="I365" s="46">
        <v>902</v>
      </c>
      <c r="J365" s="107" t="s">
        <v>537</v>
      </c>
      <c r="K365" s="107" t="s">
        <v>537</v>
      </c>
      <c r="L365" s="35" t="s">
        <v>189</v>
      </c>
      <c r="M365" s="34"/>
      <c r="N365" s="280">
        <f t="shared" si="20"/>
        <v>90</v>
      </c>
      <c r="O365" s="280">
        <f t="shared" si="20"/>
        <v>90</v>
      </c>
    </row>
    <row r="366" spans="1:15" ht="15.75" thickBot="1" x14ac:dyDescent="0.3">
      <c r="A366" s="36" t="s">
        <v>555</v>
      </c>
      <c r="B366" s="45">
        <v>902</v>
      </c>
      <c r="C366" s="35" t="s">
        <v>537</v>
      </c>
      <c r="D366" s="35" t="s">
        <v>537</v>
      </c>
      <c r="E366" s="35" t="s">
        <v>189</v>
      </c>
      <c r="F366" s="35" t="s">
        <v>336</v>
      </c>
      <c r="G366" s="280">
        <v>60</v>
      </c>
      <c r="H366" s="36" t="s">
        <v>555</v>
      </c>
      <c r="I366" s="45">
        <v>902</v>
      </c>
      <c r="J366" s="35" t="s">
        <v>537</v>
      </c>
      <c r="K366" s="35" t="s">
        <v>537</v>
      </c>
      <c r="L366" s="35" t="s">
        <v>189</v>
      </c>
      <c r="M366" s="35" t="s">
        <v>336</v>
      </c>
      <c r="N366" s="280">
        <v>90</v>
      </c>
      <c r="O366" s="280">
        <v>90</v>
      </c>
    </row>
    <row r="367" spans="1:15" ht="15.75" thickBot="1" x14ac:dyDescent="0.3">
      <c r="A367" s="121" t="s">
        <v>554</v>
      </c>
      <c r="B367" s="119">
        <v>902</v>
      </c>
      <c r="C367" s="120" t="s">
        <v>359</v>
      </c>
      <c r="D367" s="120"/>
      <c r="E367" s="120"/>
      <c r="F367" s="120"/>
      <c r="G367" s="311">
        <f>G368+G372+G377</f>
        <v>15848.5</v>
      </c>
      <c r="H367" s="121" t="s">
        <v>554</v>
      </c>
      <c r="I367" s="119">
        <v>902</v>
      </c>
      <c r="J367" s="120" t="s">
        <v>359</v>
      </c>
      <c r="K367" s="120"/>
      <c r="L367" s="120"/>
      <c r="M367" s="120"/>
      <c r="N367" s="311">
        <f>N368+N372+N377</f>
        <v>16512</v>
      </c>
      <c r="O367" s="311">
        <f>O368+O372+O377</f>
        <v>16576</v>
      </c>
    </row>
    <row r="368" spans="1:15" ht="15.75" thickBot="1" x14ac:dyDescent="0.3">
      <c r="A368" s="8" t="s">
        <v>524</v>
      </c>
      <c r="B368" s="49">
        <v>902</v>
      </c>
      <c r="C368" s="50" t="s">
        <v>359</v>
      </c>
      <c r="D368" s="50" t="s">
        <v>531</v>
      </c>
      <c r="E368" s="50"/>
      <c r="F368" s="50"/>
      <c r="G368" s="299">
        <f>G369</f>
        <v>1444</v>
      </c>
      <c r="H368" s="8" t="s">
        <v>524</v>
      </c>
      <c r="I368" s="49">
        <v>902</v>
      </c>
      <c r="J368" s="50" t="s">
        <v>359</v>
      </c>
      <c r="K368" s="50" t="s">
        <v>531</v>
      </c>
      <c r="L368" s="50"/>
      <c r="M368" s="50"/>
      <c r="N368" s="299">
        <f t="shared" ref="N368:O370" si="21">N369</f>
        <v>2107.5</v>
      </c>
      <c r="O368" s="299">
        <f t="shared" si="21"/>
        <v>2171.5</v>
      </c>
    </row>
    <row r="369" spans="1:15" ht="15.75" thickBot="1" x14ac:dyDescent="0.3">
      <c r="A369" s="79" t="s">
        <v>265</v>
      </c>
      <c r="B369" s="34" t="s">
        <v>361</v>
      </c>
      <c r="C369" s="34" t="s">
        <v>359</v>
      </c>
      <c r="D369" s="34" t="s">
        <v>531</v>
      </c>
      <c r="E369" s="34" t="s">
        <v>317</v>
      </c>
      <c r="F369" s="34"/>
      <c r="G369" s="279">
        <f>G370</f>
        <v>1444</v>
      </c>
      <c r="H369" s="79" t="s">
        <v>265</v>
      </c>
      <c r="I369" s="34" t="s">
        <v>361</v>
      </c>
      <c r="J369" s="34" t="s">
        <v>359</v>
      </c>
      <c r="K369" s="34" t="s">
        <v>531</v>
      </c>
      <c r="L369" s="34" t="s">
        <v>317</v>
      </c>
      <c r="M369" s="34"/>
      <c r="N369" s="279">
        <f t="shared" si="21"/>
        <v>2107.5</v>
      </c>
      <c r="O369" s="279">
        <f t="shared" si="21"/>
        <v>2171.5</v>
      </c>
    </row>
    <row r="370" spans="1:15" ht="39" thickBot="1" x14ac:dyDescent="0.3">
      <c r="A370" s="94" t="s">
        <v>266</v>
      </c>
      <c r="B370" s="35" t="s">
        <v>361</v>
      </c>
      <c r="C370" s="35" t="s">
        <v>359</v>
      </c>
      <c r="D370" s="35" t="s">
        <v>531</v>
      </c>
      <c r="E370" s="35" t="s">
        <v>318</v>
      </c>
      <c r="F370" s="35"/>
      <c r="G370" s="280">
        <f>G371</f>
        <v>1444</v>
      </c>
      <c r="H370" s="94" t="s">
        <v>266</v>
      </c>
      <c r="I370" s="35" t="s">
        <v>361</v>
      </c>
      <c r="J370" s="35" t="s">
        <v>359</v>
      </c>
      <c r="K370" s="35" t="s">
        <v>531</v>
      </c>
      <c r="L370" s="35" t="s">
        <v>318</v>
      </c>
      <c r="M370" s="35"/>
      <c r="N370" s="280">
        <f t="shared" si="21"/>
        <v>2107.5</v>
      </c>
      <c r="O370" s="280">
        <f t="shared" si="21"/>
        <v>2171.5</v>
      </c>
    </row>
    <row r="371" spans="1:15" ht="15.75" thickBot="1" x14ac:dyDescent="0.3">
      <c r="A371" s="36" t="s">
        <v>555</v>
      </c>
      <c r="B371" s="35" t="s">
        <v>361</v>
      </c>
      <c r="C371" s="35" t="s">
        <v>359</v>
      </c>
      <c r="D371" s="35" t="s">
        <v>531</v>
      </c>
      <c r="E371" s="35" t="s">
        <v>318</v>
      </c>
      <c r="F371" s="35" t="s">
        <v>336</v>
      </c>
      <c r="G371" s="280">
        <v>1444</v>
      </c>
      <c r="H371" s="36" t="s">
        <v>555</v>
      </c>
      <c r="I371" s="35" t="s">
        <v>361</v>
      </c>
      <c r="J371" s="35" t="s">
        <v>359</v>
      </c>
      <c r="K371" s="35" t="s">
        <v>531</v>
      </c>
      <c r="L371" s="35" t="s">
        <v>318</v>
      </c>
      <c r="M371" s="35" t="s">
        <v>336</v>
      </c>
      <c r="N371" s="280">
        <v>2107.5</v>
      </c>
      <c r="O371" s="280">
        <v>2171.5</v>
      </c>
    </row>
    <row r="372" spans="1:15" ht="15.75" thickBot="1" x14ac:dyDescent="0.3">
      <c r="A372" s="8" t="s">
        <v>525</v>
      </c>
      <c r="B372" s="49">
        <v>902</v>
      </c>
      <c r="C372" s="50" t="s">
        <v>359</v>
      </c>
      <c r="D372" s="50" t="s">
        <v>532</v>
      </c>
      <c r="E372" s="50"/>
      <c r="F372" s="50"/>
      <c r="G372" s="299">
        <f>G373</f>
        <v>12600</v>
      </c>
      <c r="H372" s="8" t="s">
        <v>525</v>
      </c>
      <c r="I372" s="49">
        <v>902</v>
      </c>
      <c r="J372" s="50" t="s">
        <v>359</v>
      </c>
      <c r="K372" s="50" t="s">
        <v>532</v>
      </c>
      <c r="L372" s="50"/>
      <c r="M372" s="50"/>
      <c r="N372" s="299">
        <f>N373</f>
        <v>12600</v>
      </c>
      <c r="O372" s="299">
        <f>O373</f>
        <v>12600</v>
      </c>
    </row>
    <row r="373" spans="1:15" ht="27" thickBot="1" x14ac:dyDescent="0.3">
      <c r="A373" s="81" t="s">
        <v>324</v>
      </c>
      <c r="B373" s="34" t="s">
        <v>361</v>
      </c>
      <c r="C373" s="50" t="s">
        <v>359</v>
      </c>
      <c r="D373" s="50" t="s">
        <v>532</v>
      </c>
      <c r="E373" s="34" t="s">
        <v>340</v>
      </c>
      <c r="F373" s="50"/>
      <c r="G373" s="299">
        <f>G374</f>
        <v>12600</v>
      </c>
      <c r="H373" s="81" t="s">
        <v>324</v>
      </c>
      <c r="I373" s="34" t="s">
        <v>361</v>
      </c>
      <c r="J373" s="50" t="s">
        <v>359</v>
      </c>
      <c r="K373" s="50" t="s">
        <v>532</v>
      </c>
      <c r="L373" s="34" t="s">
        <v>340</v>
      </c>
      <c r="M373" s="50"/>
      <c r="N373" s="299">
        <f>N374</f>
        <v>12600</v>
      </c>
      <c r="O373" s="299">
        <f>O374</f>
        <v>12600</v>
      </c>
    </row>
    <row r="374" spans="1:15" ht="27" thickBot="1" x14ac:dyDescent="0.3">
      <c r="A374" s="80" t="s">
        <v>331</v>
      </c>
      <c r="B374" s="35" t="s">
        <v>361</v>
      </c>
      <c r="C374" s="35" t="s">
        <v>359</v>
      </c>
      <c r="D374" s="107" t="s">
        <v>532</v>
      </c>
      <c r="E374" s="35" t="s">
        <v>346</v>
      </c>
      <c r="F374" s="34"/>
      <c r="G374" s="310">
        <f>G376+G375</f>
        <v>12600</v>
      </c>
      <c r="H374" s="80" t="s">
        <v>331</v>
      </c>
      <c r="I374" s="35" t="s">
        <v>361</v>
      </c>
      <c r="J374" s="35" t="s">
        <v>359</v>
      </c>
      <c r="K374" s="107" t="s">
        <v>532</v>
      </c>
      <c r="L374" s="35" t="s">
        <v>346</v>
      </c>
      <c r="M374" s="34"/>
      <c r="N374" s="310">
        <f>N376+N375</f>
        <v>12600</v>
      </c>
      <c r="O374" s="310">
        <f>O376+O375</f>
        <v>12600</v>
      </c>
    </row>
    <row r="375" spans="1:15" ht="15.75" thickBot="1" x14ac:dyDescent="0.3">
      <c r="A375" s="63" t="s">
        <v>547</v>
      </c>
      <c r="B375" s="35" t="s">
        <v>361</v>
      </c>
      <c r="C375" s="35" t="s">
        <v>359</v>
      </c>
      <c r="D375" s="107" t="s">
        <v>532</v>
      </c>
      <c r="E375" s="35" t="s">
        <v>346</v>
      </c>
      <c r="F375" s="35" t="s">
        <v>565</v>
      </c>
      <c r="G375" s="310">
        <v>60</v>
      </c>
      <c r="H375" s="63" t="s">
        <v>547</v>
      </c>
      <c r="I375" s="35" t="s">
        <v>361</v>
      </c>
      <c r="J375" s="35" t="s">
        <v>359</v>
      </c>
      <c r="K375" s="107" t="s">
        <v>532</v>
      </c>
      <c r="L375" s="35" t="s">
        <v>346</v>
      </c>
      <c r="M375" s="35" t="s">
        <v>565</v>
      </c>
      <c r="N375" s="310">
        <v>60</v>
      </c>
      <c r="O375" s="310">
        <v>60</v>
      </c>
    </row>
    <row r="376" spans="1:15" ht="15.75" thickBot="1" x14ac:dyDescent="0.3">
      <c r="A376" s="36" t="s">
        <v>555</v>
      </c>
      <c r="B376" s="35" t="s">
        <v>361</v>
      </c>
      <c r="C376" s="35" t="s">
        <v>359</v>
      </c>
      <c r="D376" s="107" t="s">
        <v>532</v>
      </c>
      <c r="E376" s="35" t="s">
        <v>346</v>
      </c>
      <c r="F376" s="35" t="s">
        <v>336</v>
      </c>
      <c r="G376" s="310">
        <v>12540</v>
      </c>
      <c r="H376" s="36" t="s">
        <v>555</v>
      </c>
      <c r="I376" s="35" t="s">
        <v>361</v>
      </c>
      <c r="J376" s="35" t="s">
        <v>359</v>
      </c>
      <c r="K376" s="107" t="s">
        <v>532</v>
      </c>
      <c r="L376" s="35" t="s">
        <v>346</v>
      </c>
      <c r="M376" s="35" t="s">
        <v>336</v>
      </c>
      <c r="N376" s="310">
        <v>12540</v>
      </c>
      <c r="O376" s="310">
        <v>12540</v>
      </c>
    </row>
    <row r="377" spans="1:15" ht="15.75" thickBot="1" x14ac:dyDescent="0.3">
      <c r="A377" s="8" t="s">
        <v>526</v>
      </c>
      <c r="B377" s="49">
        <v>902</v>
      </c>
      <c r="C377" s="50" t="s">
        <v>359</v>
      </c>
      <c r="D377" s="50" t="s">
        <v>539</v>
      </c>
      <c r="E377" s="50"/>
      <c r="F377" s="50"/>
      <c r="G377" s="299">
        <f>G389+G378+G385</f>
        <v>1804.5</v>
      </c>
      <c r="H377" s="8" t="s">
        <v>526</v>
      </c>
      <c r="I377" s="49">
        <v>902</v>
      </c>
      <c r="J377" s="50" t="s">
        <v>359</v>
      </c>
      <c r="K377" s="50" t="s">
        <v>539</v>
      </c>
      <c r="L377" s="50"/>
      <c r="M377" s="50"/>
      <c r="N377" s="299">
        <f>N389+N378+N385</f>
        <v>1804.5</v>
      </c>
      <c r="O377" s="299">
        <f>O389+O378+O385</f>
        <v>1804.5</v>
      </c>
    </row>
    <row r="378" spans="1:15" ht="26.25" thickBot="1" x14ac:dyDescent="0.3">
      <c r="A378" s="152" t="s">
        <v>220</v>
      </c>
      <c r="B378" s="127">
        <v>902</v>
      </c>
      <c r="C378" s="128" t="s">
        <v>359</v>
      </c>
      <c r="D378" s="128" t="s">
        <v>539</v>
      </c>
      <c r="E378" s="285" t="s">
        <v>221</v>
      </c>
      <c r="F378" s="285"/>
      <c r="G378" s="279">
        <f>G380+G382</f>
        <v>0</v>
      </c>
      <c r="H378" s="152" t="s">
        <v>220</v>
      </c>
      <c r="I378" s="127">
        <v>902</v>
      </c>
      <c r="J378" s="128" t="s">
        <v>359</v>
      </c>
      <c r="K378" s="128" t="s">
        <v>539</v>
      </c>
      <c r="L378" s="285" t="s">
        <v>221</v>
      </c>
      <c r="M378" s="285"/>
      <c r="N378" s="279">
        <f>N380</f>
        <v>0</v>
      </c>
      <c r="O378" s="279">
        <f>O380</f>
        <v>0</v>
      </c>
    </row>
    <row r="379" spans="1:15" ht="84.75" thickBot="1" x14ac:dyDescent="0.3">
      <c r="A379" s="138" t="s">
        <v>887</v>
      </c>
      <c r="B379" s="127">
        <v>902</v>
      </c>
      <c r="C379" s="128" t="s">
        <v>359</v>
      </c>
      <c r="D379" s="128" t="s">
        <v>539</v>
      </c>
      <c r="E379" s="285" t="s">
        <v>917</v>
      </c>
      <c r="F379" s="285"/>
      <c r="G379" s="279">
        <f>G380</f>
        <v>0</v>
      </c>
      <c r="H379" s="152" t="s">
        <v>222</v>
      </c>
      <c r="I379" s="127">
        <v>902</v>
      </c>
      <c r="J379" s="128" t="s">
        <v>359</v>
      </c>
      <c r="K379" s="128" t="s">
        <v>539</v>
      </c>
      <c r="L379" s="285" t="s">
        <v>212</v>
      </c>
      <c r="M379" s="285"/>
      <c r="N379" s="279">
        <f>N380</f>
        <v>0</v>
      </c>
      <c r="O379" s="279">
        <f>O380</f>
        <v>0</v>
      </c>
    </row>
    <row r="380" spans="1:15" ht="39" thickBot="1" x14ac:dyDescent="0.3">
      <c r="A380" s="137" t="s">
        <v>142</v>
      </c>
      <c r="B380" s="130">
        <v>902</v>
      </c>
      <c r="C380" s="131" t="s">
        <v>359</v>
      </c>
      <c r="D380" s="131" t="s">
        <v>539</v>
      </c>
      <c r="E380" s="65" t="s">
        <v>888</v>
      </c>
      <c r="F380" s="65"/>
      <c r="G380" s="280">
        <f>G381</f>
        <v>0</v>
      </c>
      <c r="H380" s="137" t="s">
        <v>142</v>
      </c>
      <c r="I380" s="130">
        <v>902</v>
      </c>
      <c r="J380" s="131" t="s">
        <v>359</v>
      </c>
      <c r="K380" s="131" t="s">
        <v>539</v>
      </c>
      <c r="L380" s="65" t="s">
        <v>213</v>
      </c>
      <c r="M380" s="65"/>
      <c r="N380" s="280">
        <f>N381</f>
        <v>0</v>
      </c>
      <c r="O380" s="280">
        <f>O381</f>
        <v>0</v>
      </c>
    </row>
    <row r="381" spans="1:15" ht="15.75" thickBot="1" x14ac:dyDescent="0.3">
      <c r="A381" s="63" t="s">
        <v>547</v>
      </c>
      <c r="B381" s="64">
        <v>902</v>
      </c>
      <c r="C381" s="65" t="s">
        <v>359</v>
      </c>
      <c r="D381" s="65" t="s">
        <v>539</v>
      </c>
      <c r="E381" s="65" t="s">
        <v>888</v>
      </c>
      <c r="F381" s="65" t="s">
        <v>565</v>
      </c>
      <c r="G381" s="280">
        <v>0</v>
      </c>
      <c r="H381" s="63" t="s">
        <v>547</v>
      </c>
      <c r="I381" s="64">
        <v>902</v>
      </c>
      <c r="J381" s="65" t="s">
        <v>359</v>
      </c>
      <c r="K381" s="65" t="s">
        <v>539</v>
      </c>
      <c r="L381" s="65" t="s">
        <v>213</v>
      </c>
      <c r="M381" s="65" t="s">
        <v>565</v>
      </c>
      <c r="N381" s="280">
        <v>0</v>
      </c>
      <c r="O381" s="280">
        <v>0</v>
      </c>
    </row>
    <row r="382" spans="1:15" ht="48.75" thickBot="1" x14ac:dyDescent="0.3">
      <c r="A382" s="138" t="s">
        <v>889</v>
      </c>
      <c r="B382" s="127">
        <v>902</v>
      </c>
      <c r="C382" s="128" t="s">
        <v>359</v>
      </c>
      <c r="D382" s="128" t="s">
        <v>539</v>
      </c>
      <c r="E382" s="285" t="s">
        <v>891</v>
      </c>
      <c r="F382" s="65"/>
      <c r="G382" s="280">
        <f>G383</f>
        <v>0</v>
      </c>
      <c r="H382" s="138" t="s">
        <v>889</v>
      </c>
      <c r="I382" s="127">
        <v>902</v>
      </c>
      <c r="J382" s="128" t="s">
        <v>359</v>
      </c>
      <c r="K382" s="128" t="s">
        <v>539</v>
      </c>
      <c r="L382" s="285" t="s">
        <v>891</v>
      </c>
      <c r="M382" s="65"/>
      <c r="N382" s="280">
        <f>N383</f>
        <v>0</v>
      </c>
      <c r="O382" s="280">
        <f>O383</f>
        <v>0</v>
      </c>
    </row>
    <row r="383" spans="1:15" ht="39" thickBot="1" x14ac:dyDescent="0.3">
      <c r="A383" s="137" t="s">
        <v>142</v>
      </c>
      <c r="B383" s="130">
        <v>902</v>
      </c>
      <c r="C383" s="131" t="s">
        <v>359</v>
      </c>
      <c r="D383" s="131" t="s">
        <v>539</v>
      </c>
      <c r="E383" s="65" t="s">
        <v>892</v>
      </c>
      <c r="F383" s="65"/>
      <c r="G383" s="280">
        <f>G384</f>
        <v>0</v>
      </c>
      <c r="H383" s="137" t="s">
        <v>142</v>
      </c>
      <c r="I383" s="130">
        <v>902</v>
      </c>
      <c r="J383" s="131" t="s">
        <v>359</v>
      </c>
      <c r="K383" s="131" t="s">
        <v>539</v>
      </c>
      <c r="L383" s="65" t="s">
        <v>892</v>
      </c>
      <c r="M383" s="65"/>
      <c r="N383" s="280">
        <f>N384</f>
        <v>0</v>
      </c>
      <c r="O383" s="280">
        <f>O384</f>
        <v>0</v>
      </c>
    </row>
    <row r="384" spans="1:15" ht="15.75" thickBot="1" x14ac:dyDescent="0.3">
      <c r="A384" s="63" t="s">
        <v>547</v>
      </c>
      <c r="B384" s="64">
        <v>902</v>
      </c>
      <c r="C384" s="65" t="s">
        <v>359</v>
      </c>
      <c r="D384" s="65" t="s">
        <v>539</v>
      </c>
      <c r="E384" s="65" t="s">
        <v>892</v>
      </c>
      <c r="F384" s="65" t="s">
        <v>565</v>
      </c>
      <c r="G384" s="280">
        <v>0</v>
      </c>
      <c r="H384" s="63" t="s">
        <v>547</v>
      </c>
      <c r="I384" s="64">
        <v>902</v>
      </c>
      <c r="J384" s="65" t="s">
        <v>359</v>
      </c>
      <c r="K384" s="65" t="s">
        <v>539</v>
      </c>
      <c r="L384" s="65" t="s">
        <v>892</v>
      </c>
      <c r="M384" s="65" t="s">
        <v>565</v>
      </c>
      <c r="N384" s="280">
        <v>0</v>
      </c>
      <c r="O384" s="280">
        <v>0</v>
      </c>
    </row>
    <row r="385" spans="1:15" s="20" customFormat="1" ht="15.75" thickBot="1" x14ac:dyDescent="0.3">
      <c r="A385" s="138" t="s">
        <v>265</v>
      </c>
      <c r="B385" s="127">
        <v>902</v>
      </c>
      <c r="C385" s="128" t="s">
        <v>359</v>
      </c>
      <c r="D385" s="128" t="s">
        <v>539</v>
      </c>
      <c r="E385" s="285" t="s">
        <v>317</v>
      </c>
      <c r="F385" s="65"/>
      <c r="G385" s="279">
        <f>G386</f>
        <v>100</v>
      </c>
      <c r="H385" s="138" t="s">
        <v>265</v>
      </c>
      <c r="I385" s="127">
        <v>902</v>
      </c>
      <c r="J385" s="128" t="s">
        <v>359</v>
      </c>
      <c r="K385" s="128" t="s">
        <v>539</v>
      </c>
      <c r="L385" s="285" t="s">
        <v>317</v>
      </c>
      <c r="M385" s="65"/>
      <c r="N385" s="279">
        <f t="shared" ref="N385:O387" si="22">N386</f>
        <v>100</v>
      </c>
      <c r="O385" s="279">
        <f t="shared" si="22"/>
        <v>100</v>
      </c>
    </row>
    <row r="386" spans="1:15" s="20" customFormat="1" ht="39" thickBot="1" x14ac:dyDescent="0.3">
      <c r="A386" s="126" t="s">
        <v>622</v>
      </c>
      <c r="B386" s="127">
        <v>902</v>
      </c>
      <c r="C386" s="128" t="s">
        <v>359</v>
      </c>
      <c r="D386" s="128" t="s">
        <v>539</v>
      </c>
      <c r="E386" s="285" t="s">
        <v>368</v>
      </c>
      <c r="F386" s="285"/>
      <c r="G386" s="279">
        <f>G387</f>
        <v>100</v>
      </c>
      <c r="H386" s="126" t="s">
        <v>622</v>
      </c>
      <c r="I386" s="127">
        <v>902</v>
      </c>
      <c r="J386" s="128" t="s">
        <v>359</v>
      </c>
      <c r="K386" s="128" t="s">
        <v>539</v>
      </c>
      <c r="L386" s="285" t="s">
        <v>368</v>
      </c>
      <c r="M386" s="285"/>
      <c r="N386" s="279">
        <f t="shared" si="22"/>
        <v>100</v>
      </c>
      <c r="O386" s="279">
        <f t="shared" si="22"/>
        <v>100</v>
      </c>
    </row>
    <row r="387" spans="1:15" s="20" customFormat="1" ht="15.75" thickBot="1" x14ac:dyDescent="0.3">
      <c r="A387" s="76" t="s">
        <v>388</v>
      </c>
      <c r="B387" s="130">
        <v>902</v>
      </c>
      <c r="C387" s="131" t="s">
        <v>359</v>
      </c>
      <c r="D387" s="131" t="s">
        <v>539</v>
      </c>
      <c r="E387" s="65" t="s">
        <v>369</v>
      </c>
      <c r="F387" s="65"/>
      <c r="G387" s="280">
        <f>G388</f>
        <v>100</v>
      </c>
      <c r="H387" s="76" t="s">
        <v>388</v>
      </c>
      <c r="I387" s="130">
        <v>902</v>
      </c>
      <c r="J387" s="131" t="s">
        <v>359</v>
      </c>
      <c r="K387" s="131" t="s">
        <v>539</v>
      </c>
      <c r="L387" s="65" t="s">
        <v>369</v>
      </c>
      <c r="M387" s="65"/>
      <c r="N387" s="280">
        <f t="shared" si="22"/>
        <v>100</v>
      </c>
      <c r="O387" s="280">
        <f t="shared" si="22"/>
        <v>100</v>
      </c>
    </row>
    <row r="388" spans="1:15" s="20" customFormat="1" ht="15.75" thickBot="1" x14ac:dyDescent="0.3">
      <c r="A388" s="63" t="s">
        <v>547</v>
      </c>
      <c r="B388" s="64">
        <v>902</v>
      </c>
      <c r="C388" s="65" t="s">
        <v>359</v>
      </c>
      <c r="D388" s="65" t="s">
        <v>539</v>
      </c>
      <c r="E388" s="65" t="s">
        <v>369</v>
      </c>
      <c r="F388" s="65" t="s">
        <v>565</v>
      </c>
      <c r="G388" s="280">
        <v>100</v>
      </c>
      <c r="H388" s="63" t="s">
        <v>547</v>
      </c>
      <c r="I388" s="64">
        <v>902</v>
      </c>
      <c r="J388" s="65" t="s">
        <v>359</v>
      </c>
      <c r="K388" s="65" t="s">
        <v>539</v>
      </c>
      <c r="L388" s="65" t="s">
        <v>369</v>
      </c>
      <c r="M388" s="65" t="s">
        <v>565</v>
      </c>
      <c r="N388" s="280">
        <v>100</v>
      </c>
      <c r="O388" s="280">
        <v>100</v>
      </c>
    </row>
    <row r="389" spans="1:15" s="20" customFormat="1" ht="27" thickBot="1" x14ac:dyDescent="0.3">
      <c r="A389" s="139" t="s">
        <v>324</v>
      </c>
      <c r="B389" s="285" t="s">
        <v>361</v>
      </c>
      <c r="C389" s="128" t="s">
        <v>359</v>
      </c>
      <c r="D389" s="128" t="s">
        <v>539</v>
      </c>
      <c r="E389" s="285" t="s">
        <v>340</v>
      </c>
      <c r="F389" s="128"/>
      <c r="G389" s="299">
        <f>G390+G393</f>
        <v>1704.5</v>
      </c>
      <c r="H389" s="139" t="s">
        <v>324</v>
      </c>
      <c r="I389" s="285" t="s">
        <v>361</v>
      </c>
      <c r="J389" s="128" t="s">
        <v>359</v>
      </c>
      <c r="K389" s="128" t="s">
        <v>539</v>
      </c>
      <c r="L389" s="285" t="s">
        <v>340</v>
      </c>
      <c r="M389" s="128"/>
      <c r="N389" s="299">
        <f>N390+N393</f>
        <v>1704.5</v>
      </c>
      <c r="O389" s="299">
        <f>O390+O393</f>
        <v>1704.5</v>
      </c>
    </row>
    <row r="390" spans="1:15" ht="52.5" thickBot="1" x14ac:dyDescent="0.3">
      <c r="A390" s="80" t="s">
        <v>327</v>
      </c>
      <c r="B390" s="35" t="s">
        <v>361</v>
      </c>
      <c r="C390" s="35" t="s">
        <v>359</v>
      </c>
      <c r="D390" s="107" t="s">
        <v>539</v>
      </c>
      <c r="E390" s="35" t="s">
        <v>342</v>
      </c>
      <c r="F390" s="34"/>
      <c r="G390" s="299">
        <f>G391+G392</f>
        <v>872.1</v>
      </c>
      <c r="H390" s="80" t="s">
        <v>327</v>
      </c>
      <c r="I390" s="35" t="s">
        <v>361</v>
      </c>
      <c r="J390" s="35" t="s">
        <v>359</v>
      </c>
      <c r="K390" s="107" t="s">
        <v>539</v>
      </c>
      <c r="L390" s="35" t="s">
        <v>342</v>
      </c>
      <c r="M390" s="34"/>
      <c r="N390" s="299">
        <f>N391+N392</f>
        <v>872.1</v>
      </c>
      <c r="O390" s="299">
        <f>O391+O392</f>
        <v>872.1</v>
      </c>
    </row>
    <row r="391" spans="1:15" ht="39" thickBot="1" x14ac:dyDescent="0.3">
      <c r="A391" s="38" t="s">
        <v>546</v>
      </c>
      <c r="B391" s="35" t="s">
        <v>361</v>
      </c>
      <c r="C391" s="35" t="s">
        <v>359</v>
      </c>
      <c r="D391" s="107" t="s">
        <v>539</v>
      </c>
      <c r="E391" s="35" t="s">
        <v>342</v>
      </c>
      <c r="F391" s="35" t="s">
        <v>436</v>
      </c>
      <c r="G391" s="310">
        <v>794.4</v>
      </c>
      <c r="H391" s="38" t="s">
        <v>546</v>
      </c>
      <c r="I391" s="35" t="s">
        <v>361</v>
      </c>
      <c r="J391" s="35" t="s">
        <v>359</v>
      </c>
      <c r="K391" s="107" t="s">
        <v>539</v>
      </c>
      <c r="L391" s="35" t="s">
        <v>342</v>
      </c>
      <c r="M391" s="35" t="s">
        <v>436</v>
      </c>
      <c r="N391" s="310">
        <v>794.4</v>
      </c>
      <c r="O391" s="310">
        <v>794.4</v>
      </c>
    </row>
    <row r="392" spans="1:15" ht="15.75" thickBot="1" x14ac:dyDescent="0.3">
      <c r="A392" s="33" t="s">
        <v>547</v>
      </c>
      <c r="B392" s="35" t="s">
        <v>361</v>
      </c>
      <c r="C392" s="35" t="s">
        <v>359</v>
      </c>
      <c r="D392" s="107" t="s">
        <v>539</v>
      </c>
      <c r="E392" s="35" t="s">
        <v>342</v>
      </c>
      <c r="F392" s="35" t="s">
        <v>565</v>
      </c>
      <c r="G392" s="310">
        <v>77.7</v>
      </c>
      <c r="H392" s="33" t="s">
        <v>547</v>
      </c>
      <c r="I392" s="35" t="s">
        <v>361</v>
      </c>
      <c r="J392" s="35" t="s">
        <v>359</v>
      </c>
      <c r="K392" s="107" t="s">
        <v>539</v>
      </c>
      <c r="L392" s="35" t="s">
        <v>342</v>
      </c>
      <c r="M392" s="35" t="s">
        <v>565</v>
      </c>
      <c r="N392" s="310">
        <v>77.7</v>
      </c>
      <c r="O392" s="310">
        <v>77.7</v>
      </c>
    </row>
    <row r="393" spans="1:15" ht="52.5" thickBot="1" x14ac:dyDescent="0.3">
      <c r="A393" s="80" t="s">
        <v>330</v>
      </c>
      <c r="B393" s="35" t="s">
        <v>361</v>
      </c>
      <c r="C393" s="35" t="s">
        <v>359</v>
      </c>
      <c r="D393" s="107" t="s">
        <v>539</v>
      </c>
      <c r="E393" s="35" t="s">
        <v>345</v>
      </c>
      <c r="F393" s="35" t="s">
        <v>414</v>
      </c>
      <c r="G393" s="310">
        <f>G394+G395</f>
        <v>832.4</v>
      </c>
      <c r="H393" s="80" t="s">
        <v>330</v>
      </c>
      <c r="I393" s="35" t="s">
        <v>361</v>
      </c>
      <c r="J393" s="35" t="s">
        <v>359</v>
      </c>
      <c r="K393" s="107" t="s">
        <v>539</v>
      </c>
      <c r="L393" s="35" t="s">
        <v>345</v>
      </c>
      <c r="M393" s="35"/>
      <c r="N393" s="310">
        <f>N394+N395</f>
        <v>832.4</v>
      </c>
      <c r="O393" s="310">
        <f>O394+O395</f>
        <v>832.4</v>
      </c>
    </row>
    <row r="394" spans="1:15" ht="39" thickBot="1" x14ac:dyDescent="0.3">
      <c r="A394" s="38" t="s">
        <v>546</v>
      </c>
      <c r="B394" s="35" t="s">
        <v>361</v>
      </c>
      <c r="C394" s="35" t="s">
        <v>359</v>
      </c>
      <c r="D394" s="107" t="s">
        <v>539</v>
      </c>
      <c r="E394" s="35" t="s">
        <v>345</v>
      </c>
      <c r="F394" s="35" t="s">
        <v>436</v>
      </c>
      <c r="G394" s="310">
        <v>792.8</v>
      </c>
      <c r="H394" s="38" t="s">
        <v>546</v>
      </c>
      <c r="I394" s="35" t="s">
        <v>361</v>
      </c>
      <c r="J394" s="35" t="s">
        <v>359</v>
      </c>
      <c r="K394" s="107" t="s">
        <v>539</v>
      </c>
      <c r="L394" s="35" t="s">
        <v>345</v>
      </c>
      <c r="M394" s="35" t="s">
        <v>436</v>
      </c>
      <c r="N394" s="310">
        <v>792.8</v>
      </c>
      <c r="O394" s="310">
        <v>792.8</v>
      </c>
    </row>
    <row r="395" spans="1:15" ht="15.75" thickBot="1" x14ac:dyDescent="0.3">
      <c r="A395" s="33" t="s">
        <v>547</v>
      </c>
      <c r="B395" s="35" t="s">
        <v>361</v>
      </c>
      <c r="C395" s="35" t="s">
        <v>359</v>
      </c>
      <c r="D395" s="107" t="s">
        <v>539</v>
      </c>
      <c r="E395" s="35" t="s">
        <v>345</v>
      </c>
      <c r="F395" s="35" t="s">
        <v>565</v>
      </c>
      <c r="G395" s="310">
        <v>39.6</v>
      </c>
      <c r="H395" s="33" t="s">
        <v>547</v>
      </c>
      <c r="I395" s="35" t="s">
        <v>361</v>
      </c>
      <c r="J395" s="35" t="s">
        <v>359</v>
      </c>
      <c r="K395" s="107" t="s">
        <v>539</v>
      </c>
      <c r="L395" s="35" t="s">
        <v>345</v>
      </c>
      <c r="M395" s="35" t="s">
        <v>565</v>
      </c>
      <c r="N395" s="310">
        <v>39.6</v>
      </c>
      <c r="O395" s="310">
        <v>39.6</v>
      </c>
    </row>
    <row r="396" spans="1:15" ht="15.75" thickBot="1" x14ac:dyDescent="0.3">
      <c r="A396" s="121" t="s">
        <v>556</v>
      </c>
      <c r="B396" s="119">
        <v>902</v>
      </c>
      <c r="C396" s="120" t="s">
        <v>415</v>
      </c>
      <c r="D396" s="120"/>
      <c r="E396" s="120"/>
      <c r="F396" s="120"/>
      <c r="G396" s="311">
        <f>G397</f>
        <v>2068.5</v>
      </c>
      <c r="H396" s="121" t="s">
        <v>556</v>
      </c>
      <c r="I396" s="119">
        <v>902</v>
      </c>
      <c r="J396" s="120" t="s">
        <v>415</v>
      </c>
      <c r="K396" s="120"/>
      <c r="L396" s="120"/>
      <c r="M396" s="120"/>
      <c r="N396" s="311">
        <f>N397</f>
        <v>433.7</v>
      </c>
      <c r="O396" s="311">
        <f>O397</f>
        <v>433.7</v>
      </c>
    </row>
    <row r="397" spans="1:15" ht="15.75" thickBot="1" x14ac:dyDescent="0.3">
      <c r="A397" s="8" t="s">
        <v>527</v>
      </c>
      <c r="B397" s="49">
        <v>902</v>
      </c>
      <c r="C397" s="50" t="s">
        <v>415</v>
      </c>
      <c r="D397" s="50" t="s">
        <v>531</v>
      </c>
      <c r="E397" s="50"/>
      <c r="F397" s="50"/>
      <c r="G397" s="299">
        <f>G398</f>
        <v>2068.5</v>
      </c>
      <c r="H397" s="8" t="s">
        <v>527</v>
      </c>
      <c r="I397" s="49">
        <v>902</v>
      </c>
      <c r="J397" s="50" t="s">
        <v>415</v>
      </c>
      <c r="K397" s="50" t="s">
        <v>531</v>
      </c>
      <c r="L397" s="50"/>
      <c r="M397" s="50"/>
      <c r="N397" s="299">
        <f>N398</f>
        <v>433.7</v>
      </c>
      <c r="O397" s="299">
        <f>O398</f>
        <v>433.7</v>
      </c>
    </row>
    <row r="398" spans="1:15" ht="26.25" thickBot="1" x14ac:dyDescent="0.3">
      <c r="A398" s="83" t="s">
        <v>150</v>
      </c>
      <c r="B398" s="49">
        <v>902</v>
      </c>
      <c r="C398" s="50" t="s">
        <v>415</v>
      </c>
      <c r="D398" s="50" t="s">
        <v>531</v>
      </c>
      <c r="E398" s="34" t="s">
        <v>190</v>
      </c>
      <c r="F398" s="34"/>
      <c r="G398" s="279">
        <f>G399+G406</f>
        <v>2068.5</v>
      </c>
      <c r="H398" s="83" t="s">
        <v>150</v>
      </c>
      <c r="I398" s="49">
        <v>902</v>
      </c>
      <c r="J398" s="50" t="s">
        <v>415</v>
      </c>
      <c r="K398" s="50" t="s">
        <v>531</v>
      </c>
      <c r="L398" s="34" t="s">
        <v>190</v>
      </c>
      <c r="M398" s="34"/>
      <c r="N398" s="279">
        <f>N399+N406</f>
        <v>433.7</v>
      </c>
      <c r="O398" s="279">
        <f>O399+O406</f>
        <v>433.7</v>
      </c>
    </row>
    <row r="399" spans="1:15" ht="26.25" thickBot="1" x14ac:dyDescent="0.3">
      <c r="A399" s="79" t="s">
        <v>151</v>
      </c>
      <c r="B399" s="49">
        <v>902</v>
      </c>
      <c r="C399" s="50" t="s">
        <v>415</v>
      </c>
      <c r="D399" s="50" t="s">
        <v>531</v>
      </c>
      <c r="E399" s="34" t="s">
        <v>191</v>
      </c>
      <c r="F399" s="35"/>
      <c r="G399" s="279">
        <f>G404+G400+G402</f>
        <v>406.3</v>
      </c>
      <c r="H399" s="79" t="s">
        <v>151</v>
      </c>
      <c r="I399" s="49">
        <v>902</v>
      </c>
      <c r="J399" s="50" t="s">
        <v>415</v>
      </c>
      <c r="K399" s="50" t="s">
        <v>531</v>
      </c>
      <c r="L399" s="34" t="s">
        <v>191</v>
      </c>
      <c r="M399" s="35"/>
      <c r="N399" s="279">
        <f>N404+N400+N402</f>
        <v>406.3</v>
      </c>
      <c r="O399" s="279">
        <f>O404+O400+O402</f>
        <v>406.3</v>
      </c>
    </row>
    <row r="400" spans="1:15" ht="15.75" thickBot="1" x14ac:dyDescent="0.3">
      <c r="A400" s="76" t="s">
        <v>152</v>
      </c>
      <c r="B400" s="46">
        <v>902</v>
      </c>
      <c r="C400" s="107" t="s">
        <v>415</v>
      </c>
      <c r="D400" s="107" t="s">
        <v>531</v>
      </c>
      <c r="E400" s="35" t="s">
        <v>192</v>
      </c>
      <c r="F400" s="35"/>
      <c r="G400" s="280">
        <f>G401</f>
        <v>406.3</v>
      </c>
      <c r="H400" s="76" t="s">
        <v>152</v>
      </c>
      <c r="I400" s="46">
        <v>902</v>
      </c>
      <c r="J400" s="107" t="s">
        <v>415</v>
      </c>
      <c r="K400" s="107" t="s">
        <v>531</v>
      </c>
      <c r="L400" s="35" t="s">
        <v>192</v>
      </c>
      <c r="M400" s="35"/>
      <c r="N400" s="280">
        <f>N401</f>
        <v>406.3</v>
      </c>
      <c r="O400" s="280">
        <f>O401</f>
        <v>406.3</v>
      </c>
    </row>
    <row r="401" spans="1:15" ht="15.75" thickBot="1" x14ac:dyDescent="0.3">
      <c r="A401" s="32" t="s">
        <v>547</v>
      </c>
      <c r="B401" s="45">
        <v>902</v>
      </c>
      <c r="C401" s="35" t="s">
        <v>415</v>
      </c>
      <c r="D401" s="35" t="s">
        <v>531</v>
      </c>
      <c r="E401" s="35" t="s">
        <v>192</v>
      </c>
      <c r="F401" s="35" t="s">
        <v>565</v>
      </c>
      <c r="G401" s="280">
        <v>406.3</v>
      </c>
      <c r="H401" s="32" t="s">
        <v>547</v>
      </c>
      <c r="I401" s="45">
        <v>902</v>
      </c>
      <c r="J401" s="35" t="s">
        <v>415</v>
      </c>
      <c r="K401" s="35" t="s">
        <v>531</v>
      </c>
      <c r="L401" s="35" t="s">
        <v>192</v>
      </c>
      <c r="M401" s="35" t="s">
        <v>565</v>
      </c>
      <c r="N401" s="280">
        <v>406.3</v>
      </c>
      <c r="O401" s="280">
        <v>406.3</v>
      </c>
    </row>
    <row r="402" spans="1:15" ht="51.75" thickBot="1" x14ac:dyDescent="0.3">
      <c r="A402" s="33" t="s">
        <v>626</v>
      </c>
      <c r="B402" s="46">
        <v>902</v>
      </c>
      <c r="C402" s="107" t="s">
        <v>415</v>
      </c>
      <c r="D402" s="107" t="s">
        <v>531</v>
      </c>
      <c r="E402" s="35" t="s">
        <v>569</v>
      </c>
      <c r="F402" s="35"/>
      <c r="G402" s="280">
        <f>G403</f>
        <v>0</v>
      </c>
      <c r="H402" s="33" t="s">
        <v>626</v>
      </c>
      <c r="I402" s="46">
        <v>902</v>
      </c>
      <c r="J402" s="107" t="s">
        <v>415</v>
      </c>
      <c r="K402" s="107" t="s">
        <v>531</v>
      </c>
      <c r="L402" s="35" t="s">
        <v>569</v>
      </c>
      <c r="M402" s="35"/>
      <c r="N402" s="280">
        <f>N403</f>
        <v>0</v>
      </c>
      <c r="O402" s="280">
        <f>O403</f>
        <v>0</v>
      </c>
    </row>
    <row r="403" spans="1:15" ht="15.75" thickBot="1" x14ac:dyDescent="0.3">
      <c r="A403" s="32" t="s">
        <v>547</v>
      </c>
      <c r="B403" s="45">
        <v>902</v>
      </c>
      <c r="C403" s="35" t="s">
        <v>415</v>
      </c>
      <c r="D403" s="35" t="s">
        <v>531</v>
      </c>
      <c r="E403" s="35" t="s">
        <v>569</v>
      </c>
      <c r="F403" s="35" t="s">
        <v>565</v>
      </c>
      <c r="G403" s="280"/>
      <c r="H403" s="32" t="s">
        <v>547</v>
      </c>
      <c r="I403" s="45">
        <v>902</v>
      </c>
      <c r="J403" s="35" t="s">
        <v>415</v>
      </c>
      <c r="K403" s="35" t="s">
        <v>531</v>
      </c>
      <c r="L403" s="35" t="s">
        <v>569</v>
      </c>
      <c r="M403" s="35" t="s">
        <v>565</v>
      </c>
      <c r="N403" s="280"/>
      <c r="O403" s="280"/>
    </row>
    <row r="404" spans="1:15" ht="51.75" thickBot="1" x14ac:dyDescent="0.3">
      <c r="A404" s="33" t="s">
        <v>627</v>
      </c>
      <c r="B404" s="46">
        <v>902</v>
      </c>
      <c r="C404" s="107" t="s">
        <v>415</v>
      </c>
      <c r="D404" s="107" t="s">
        <v>531</v>
      </c>
      <c r="E404" s="35" t="s">
        <v>569</v>
      </c>
      <c r="F404" s="35"/>
      <c r="G404" s="280">
        <f>G405</f>
        <v>0</v>
      </c>
      <c r="H404" s="33" t="s">
        <v>627</v>
      </c>
      <c r="I404" s="46">
        <v>902</v>
      </c>
      <c r="J404" s="107" t="s">
        <v>415</v>
      </c>
      <c r="K404" s="107" t="s">
        <v>531</v>
      </c>
      <c r="L404" s="35" t="s">
        <v>569</v>
      </c>
      <c r="M404" s="35"/>
      <c r="N404" s="280">
        <f>N405</f>
        <v>0</v>
      </c>
      <c r="O404" s="280">
        <f>O405</f>
        <v>0</v>
      </c>
    </row>
    <row r="405" spans="1:15" ht="15.75" thickBot="1" x14ac:dyDescent="0.3">
      <c r="A405" s="32" t="s">
        <v>547</v>
      </c>
      <c r="B405" s="45">
        <v>902</v>
      </c>
      <c r="C405" s="35" t="s">
        <v>415</v>
      </c>
      <c r="D405" s="35" t="s">
        <v>531</v>
      </c>
      <c r="E405" s="35" t="s">
        <v>569</v>
      </c>
      <c r="F405" s="35" t="s">
        <v>565</v>
      </c>
      <c r="G405" s="280"/>
      <c r="H405" s="32" t="s">
        <v>547</v>
      </c>
      <c r="I405" s="45">
        <v>902</v>
      </c>
      <c r="J405" s="35" t="s">
        <v>415</v>
      </c>
      <c r="K405" s="35" t="s">
        <v>531</v>
      </c>
      <c r="L405" s="35" t="s">
        <v>569</v>
      </c>
      <c r="M405" s="35" t="s">
        <v>565</v>
      </c>
      <c r="N405" s="280"/>
      <c r="O405" s="280"/>
    </row>
    <row r="406" spans="1:15" ht="26.25" thickBot="1" x14ac:dyDescent="0.3">
      <c r="A406" s="79" t="s">
        <v>795</v>
      </c>
      <c r="B406" s="49">
        <v>902</v>
      </c>
      <c r="C406" s="50" t="s">
        <v>415</v>
      </c>
      <c r="D406" s="50" t="s">
        <v>531</v>
      </c>
      <c r="E406" s="34" t="s">
        <v>193</v>
      </c>
      <c r="F406" s="34"/>
      <c r="G406" s="279">
        <f>G407+G409</f>
        <v>1662.2</v>
      </c>
      <c r="H406" s="79" t="s">
        <v>795</v>
      </c>
      <c r="I406" s="49">
        <v>902</v>
      </c>
      <c r="J406" s="50" t="s">
        <v>415</v>
      </c>
      <c r="K406" s="50" t="s">
        <v>531</v>
      </c>
      <c r="L406" s="34" t="s">
        <v>193</v>
      </c>
      <c r="M406" s="34"/>
      <c r="N406" s="279">
        <f>N407+N409</f>
        <v>27.4</v>
      </c>
      <c r="O406" s="279">
        <f>O407+O409</f>
        <v>27.4</v>
      </c>
    </row>
    <row r="407" spans="1:15" ht="26.25" thickBot="1" x14ac:dyDescent="0.3">
      <c r="A407" s="76" t="s">
        <v>153</v>
      </c>
      <c r="B407" s="46">
        <v>902</v>
      </c>
      <c r="C407" s="107" t="s">
        <v>415</v>
      </c>
      <c r="D407" s="107" t="s">
        <v>531</v>
      </c>
      <c r="E407" s="35" t="s">
        <v>194</v>
      </c>
      <c r="F407" s="34"/>
      <c r="G407" s="280">
        <f>G408</f>
        <v>27.4</v>
      </c>
      <c r="H407" s="76" t="s">
        <v>153</v>
      </c>
      <c r="I407" s="46">
        <v>902</v>
      </c>
      <c r="J407" s="107" t="s">
        <v>415</v>
      </c>
      <c r="K407" s="107" t="s">
        <v>531</v>
      </c>
      <c r="L407" s="35" t="s">
        <v>194</v>
      </c>
      <c r="M407" s="34"/>
      <c r="N407" s="280">
        <f>N408</f>
        <v>27.4</v>
      </c>
      <c r="O407" s="280">
        <f>O408</f>
        <v>27.4</v>
      </c>
    </row>
    <row r="408" spans="1:15" ht="15.75" thickBot="1" x14ac:dyDescent="0.3">
      <c r="A408" s="32" t="s">
        <v>547</v>
      </c>
      <c r="B408" s="45">
        <v>902</v>
      </c>
      <c r="C408" s="35" t="s">
        <v>415</v>
      </c>
      <c r="D408" s="35" t="s">
        <v>531</v>
      </c>
      <c r="E408" s="35" t="s">
        <v>194</v>
      </c>
      <c r="F408" s="35" t="s">
        <v>565</v>
      </c>
      <c r="G408" s="280">
        <v>27.4</v>
      </c>
      <c r="H408" s="32" t="s">
        <v>547</v>
      </c>
      <c r="I408" s="45">
        <v>902</v>
      </c>
      <c r="J408" s="35" t="s">
        <v>415</v>
      </c>
      <c r="K408" s="35" t="s">
        <v>531</v>
      </c>
      <c r="L408" s="35" t="s">
        <v>194</v>
      </c>
      <c r="M408" s="35" t="s">
        <v>565</v>
      </c>
      <c r="N408" s="280">
        <v>27.4</v>
      </c>
      <c r="O408" s="280">
        <v>27.4</v>
      </c>
    </row>
    <row r="409" spans="1:15" ht="26.25" thickBot="1" x14ac:dyDescent="0.3">
      <c r="A409" s="33" t="s">
        <v>856</v>
      </c>
      <c r="B409" s="45">
        <v>902</v>
      </c>
      <c r="C409" s="35" t="s">
        <v>415</v>
      </c>
      <c r="D409" s="35" t="s">
        <v>531</v>
      </c>
      <c r="E409" s="35" t="s">
        <v>194</v>
      </c>
      <c r="F409" s="35"/>
      <c r="G409" s="280">
        <f>G410</f>
        <v>1634.8</v>
      </c>
      <c r="H409" s="33" t="s">
        <v>856</v>
      </c>
      <c r="I409" s="45">
        <v>902</v>
      </c>
      <c r="J409" s="35" t="s">
        <v>415</v>
      </c>
      <c r="K409" s="35" t="s">
        <v>531</v>
      </c>
      <c r="L409" s="35" t="s">
        <v>194</v>
      </c>
      <c r="M409" s="35"/>
      <c r="N409" s="280">
        <v>0</v>
      </c>
      <c r="O409" s="280">
        <v>0</v>
      </c>
    </row>
    <row r="410" spans="1:15" ht="15.75" thickBot="1" x14ac:dyDescent="0.3">
      <c r="A410" s="32" t="s">
        <v>547</v>
      </c>
      <c r="B410" s="45">
        <v>902</v>
      </c>
      <c r="C410" s="35" t="s">
        <v>415</v>
      </c>
      <c r="D410" s="35" t="s">
        <v>531</v>
      </c>
      <c r="E410" s="35" t="s">
        <v>194</v>
      </c>
      <c r="F410" s="35" t="s">
        <v>565</v>
      </c>
      <c r="G410" s="280">
        <v>1634.8</v>
      </c>
      <c r="H410" s="32" t="s">
        <v>547</v>
      </c>
      <c r="I410" s="45">
        <v>902</v>
      </c>
      <c r="J410" s="35" t="s">
        <v>415</v>
      </c>
      <c r="K410" s="35" t="s">
        <v>531</v>
      </c>
      <c r="L410" s="35" t="s">
        <v>194</v>
      </c>
      <c r="M410" s="35" t="s">
        <v>565</v>
      </c>
      <c r="N410" s="280">
        <v>0</v>
      </c>
      <c r="O410" s="280">
        <v>0</v>
      </c>
    </row>
    <row r="411" spans="1:15" ht="15.75" thickBot="1" x14ac:dyDescent="0.3">
      <c r="A411" s="97" t="s">
        <v>351</v>
      </c>
      <c r="B411" s="291">
        <v>903</v>
      </c>
      <c r="C411" s="312"/>
      <c r="D411" s="312"/>
      <c r="E411" s="282" t="s">
        <v>414</v>
      </c>
      <c r="F411" s="283" t="s">
        <v>414</v>
      </c>
      <c r="G411" s="284">
        <f>G412</f>
        <v>14126</v>
      </c>
      <c r="H411" s="97" t="s">
        <v>351</v>
      </c>
      <c r="I411" s="291">
        <v>903</v>
      </c>
      <c r="J411" s="312"/>
      <c r="K411" s="312"/>
      <c r="L411" s="282"/>
      <c r="M411" s="283"/>
      <c r="N411" s="284">
        <f t="shared" ref="N411:O413" si="23">N412</f>
        <v>12548.999999999998</v>
      </c>
      <c r="O411" s="284">
        <f t="shared" si="23"/>
        <v>11931.100000000002</v>
      </c>
    </row>
    <row r="412" spans="1:15" ht="15.75" thickBot="1" x14ac:dyDescent="0.3">
      <c r="A412" s="53" t="s">
        <v>552</v>
      </c>
      <c r="B412" s="127">
        <v>903</v>
      </c>
      <c r="C412" s="128" t="s">
        <v>535</v>
      </c>
      <c r="D412" s="128"/>
      <c r="E412" s="50"/>
      <c r="F412" s="49"/>
      <c r="G412" s="299">
        <f>G413</f>
        <v>14126</v>
      </c>
      <c r="H412" s="53" t="s">
        <v>552</v>
      </c>
      <c r="I412" s="127">
        <v>903</v>
      </c>
      <c r="J412" s="128" t="s">
        <v>535</v>
      </c>
      <c r="K412" s="128"/>
      <c r="L412" s="50"/>
      <c r="M412" s="49"/>
      <c r="N412" s="299">
        <f t="shared" si="23"/>
        <v>12548.999999999998</v>
      </c>
      <c r="O412" s="299">
        <f t="shared" si="23"/>
        <v>11931.100000000002</v>
      </c>
    </row>
    <row r="413" spans="1:15" ht="15.75" thickBot="1" x14ac:dyDescent="0.3">
      <c r="A413" s="53" t="s">
        <v>227</v>
      </c>
      <c r="B413" s="127">
        <v>903</v>
      </c>
      <c r="C413" s="128" t="s">
        <v>535</v>
      </c>
      <c r="D413" s="128" t="s">
        <v>532</v>
      </c>
      <c r="E413" s="50"/>
      <c r="F413" s="49"/>
      <c r="G413" s="299">
        <f>G414</f>
        <v>14126</v>
      </c>
      <c r="H413" s="53" t="s">
        <v>227</v>
      </c>
      <c r="I413" s="127">
        <v>903</v>
      </c>
      <c r="J413" s="128" t="s">
        <v>535</v>
      </c>
      <c r="K413" s="128" t="s">
        <v>532</v>
      </c>
      <c r="L413" s="50"/>
      <c r="M413" s="49"/>
      <c r="N413" s="299">
        <f t="shared" si="23"/>
        <v>12548.999999999998</v>
      </c>
      <c r="O413" s="299">
        <f t="shared" si="23"/>
        <v>11931.100000000002</v>
      </c>
    </row>
    <row r="414" spans="1:15" ht="39" thickBot="1" x14ac:dyDescent="0.3">
      <c r="A414" s="51" t="s">
        <v>74</v>
      </c>
      <c r="B414" s="49">
        <v>903</v>
      </c>
      <c r="C414" s="50" t="s">
        <v>535</v>
      </c>
      <c r="D414" s="50" t="s">
        <v>532</v>
      </c>
      <c r="E414" s="34" t="s">
        <v>77</v>
      </c>
      <c r="F414" s="49"/>
      <c r="G414" s="299">
        <f>G415+G429+G435</f>
        <v>14126</v>
      </c>
      <c r="H414" s="51" t="s">
        <v>74</v>
      </c>
      <c r="I414" s="49">
        <v>903</v>
      </c>
      <c r="J414" s="50" t="s">
        <v>535</v>
      </c>
      <c r="K414" s="50" t="s">
        <v>532</v>
      </c>
      <c r="L414" s="34" t="s">
        <v>77</v>
      </c>
      <c r="M414" s="49"/>
      <c r="N414" s="299">
        <f>N415+N429+N435</f>
        <v>12548.999999999998</v>
      </c>
      <c r="O414" s="299">
        <f>O415+O429+O435</f>
        <v>11931.100000000002</v>
      </c>
    </row>
    <row r="415" spans="1:15" ht="52.5" thickBot="1" x14ac:dyDescent="0.3">
      <c r="A415" s="339" t="s">
        <v>811</v>
      </c>
      <c r="B415" s="331">
        <v>903</v>
      </c>
      <c r="C415" s="332" t="s">
        <v>535</v>
      </c>
      <c r="D415" s="332" t="s">
        <v>532</v>
      </c>
      <c r="E415" s="325" t="s">
        <v>104</v>
      </c>
      <c r="F415" s="326"/>
      <c r="G415" s="333">
        <f>G416</f>
        <v>13831.5</v>
      </c>
      <c r="H415" s="339" t="s">
        <v>811</v>
      </c>
      <c r="I415" s="331">
        <v>903</v>
      </c>
      <c r="J415" s="332" t="s">
        <v>535</v>
      </c>
      <c r="K415" s="332" t="s">
        <v>532</v>
      </c>
      <c r="L415" s="325" t="s">
        <v>104</v>
      </c>
      <c r="M415" s="326"/>
      <c r="N415" s="333">
        <f>N416</f>
        <v>12454.399999999998</v>
      </c>
      <c r="O415" s="333">
        <f>O416</f>
        <v>11846.500000000004</v>
      </c>
    </row>
    <row r="416" spans="1:15" ht="27" thickBot="1" x14ac:dyDescent="0.3">
      <c r="A416" s="117" t="s">
        <v>103</v>
      </c>
      <c r="B416" s="49">
        <v>903</v>
      </c>
      <c r="C416" s="50" t="s">
        <v>535</v>
      </c>
      <c r="D416" s="50" t="s">
        <v>532</v>
      </c>
      <c r="E416" s="34" t="s">
        <v>105</v>
      </c>
      <c r="F416" s="34"/>
      <c r="G416" s="279">
        <f>G417+G421+G424+G427</f>
        <v>13831.5</v>
      </c>
      <c r="H416" s="117" t="s">
        <v>103</v>
      </c>
      <c r="I416" s="49">
        <v>903</v>
      </c>
      <c r="J416" s="50" t="s">
        <v>535</v>
      </c>
      <c r="K416" s="50" t="s">
        <v>532</v>
      </c>
      <c r="L416" s="34" t="s">
        <v>105</v>
      </c>
      <c r="M416" s="34"/>
      <c r="N416" s="279">
        <f>N417+N421+N424+N427</f>
        <v>12454.399999999998</v>
      </c>
      <c r="O416" s="279">
        <f>O417+O421+O424+O427</f>
        <v>11846.500000000004</v>
      </c>
    </row>
    <row r="417" spans="1:15" ht="15.75" thickBot="1" x14ac:dyDescent="0.3">
      <c r="A417" s="104" t="s">
        <v>563</v>
      </c>
      <c r="B417" s="315">
        <v>903</v>
      </c>
      <c r="C417" s="294" t="s">
        <v>535</v>
      </c>
      <c r="D417" s="294" t="s">
        <v>532</v>
      </c>
      <c r="E417" s="35" t="s">
        <v>106</v>
      </c>
      <c r="F417" s="35"/>
      <c r="G417" s="280">
        <f>G418+G420</f>
        <v>12448.9</v>
      </c>
      <c r="H417" s="104" t="s">
        <v>563</v>
      </c>
      <c r="I417" s="315">
        <v>903</v>
      </c>
      <c r="J417" s="294" t="s">
        <v>535</v>
      </c>
      <c r="K417" s="294" t="s">
        <v>532</v>
      </c>
      <c r="L417" s="35" t="s">
        <v>106</v>
      </c>
      <c r="M417" s="35"/>
      <c r="N417" s="280">
        <f>N418+N419</f>
        <v>11389.4</v>
      </c>
      <c r="O417" s="280">
        <f>O418+O419</f>
        <v>10821.400000000001</v>
      </c>
    </row>
    <row r="418" spans="1:15" ht="37.5" thickBot="1" x14ac:dyDescent="0.3">
      <c r="A418" s="6" t="s">
        <v>546</v>
      </c>
      <c r="B418" s="45">
        <v>903</v>
      </c>
      <c r="C418" s="35" t="s">
        <v>535</v>
      </c>
      <c r="D418" s="35" t="s">
        <v>532</v>
      </c>
      <c r="E418" s="35" t="s">
        <v>106</v>
      </c>
      <c r="F418" s="35" t="s">
        <v>436</v>
      </c>
      <c r="G418" s="280">
        <f>11963.9+400</f>
        <v>12363.9</v>
      </c>
      <c r="H418" s="6" t="s">
        <v>546</v>
      </c>
      <c r="I418" s="45">
        <v>903</v>
      </c>
      <c r="J418" s="35" t="s">
        <v>535</v>
      </c>
      <c r="K418" s="35" t="s">
        <v>532</v>
      </c>
      <c r="L418" s="35" t="s">
        <v>106</v>
      </c>
      <c r="M418" s="35" t="s">
        <v>436</v>
      </c>
      <c r="N418" s="280">
        <v>11337.9</v>
      </c>
      <c r="O418" s="280">
        <f>11070.7-300</f>
        <v>10770.7</v>
      </c>
    </row>
    <row r="419" spans="1:15" ht="24.75" thickBot="1" x14ac:dyDescent="0.3">
      <c r="A419" s="32" t="s">
        <v>858</v>
      </c>
      <c r="B419" s="45">
        <v>903</v>
      </c>
      <c r="C419" s="35" t="s">
        <v>535</v>
      </c>
      <c r="D419" s="35" t="s">
        <v>532</v>
      </c>
      <c r="E419" s="35" t="s">
        <v>857</v>
      </c>
      <c r="F419" s="35"/>
      <c r="G419" s="280">
        <f>G420</f>
        <v>85</v>
      </c>
      <c r="H419" s="32" t="s">
        <v>858</v>
      </c>
      <c r="I419" s="45">
        <v>903</v>
      </c>
      <c r="J419" s="35" t="s">
        <v>535</v>
      </c>
      <c r="K419" s="35" t="s">
        <v>532</v>
      </c>
      <c r="L419" s="35" t="s">
        <v>857</v>
      </c>
      <c r="M419" s="35"/>
      <c r="N419" s="280">
        <f>N420</f>
        <v>51.5</v>
      </c>
      <c r="O419" s="280">
        <f>O420</f>
        <v>50.7</v>
      </c>
    </row>
    <row r="420" spans="1:15" ht="37.5" thickBot="1" x14ac:dyDescent="0.3">
      <c r="A420" s="6" t="s">
        <v>546</v>
      </c>
      <c r="B420" s="45">
        <v>903</v>
      </c>
      <c r="C420" s="35" t="s">
        <v>535</v>
      </c>
      <c r="D420" s="35" t="s">
        <v>532</v>
      </c>
      <c r="E420" s="35" t="s">
        <v>857</v>
      </c>
      <c r="F420" s="35" t="s">
        <v>436</v>
      </c>
      <c r="G420" s="280">
        <v>85</v>
      </c>
      <c r="H420" s="6" t="s">
        <v>546</v>
      </c>
      <c r="I420" s="45">
        <v>903</v>
      </c>
      <c r="J420" s="35" t="s">
        <v>535</v>
      </c>
      <c r="K420" s="35" t="s">
        <v>532</v>
      </c>
      <c r="L420" s="35" t="s">
        <v>857</v>
      </c>
      <c r="M420" s="35" t="s">
        <v>436</v>
      </c>
      <c r="N420" s="280">
        <v>51.5</v>
      </c>
      <c r="O420" s="280">
        <v>50.7</v>
      </c>
    </row>
    <row r="421" spans="1:15" ht="26.25" thickBot="1" x14ac:dyDescent="0.3">
      <c r="A421" s="62" t="s">
        <v>564</v>
      </c>
      <c r="B421" s="46">
        <v>903</v>
      </c>
      <c r="C421" s="107" t="s">
        <v>535</v>
      </c>
      <c r="D421" s="294" t="s">
        <v>532</v>
      </c>
      <c r="E421" s="35" t="s">
        <v>107</v>
      </c>
      <c r="F421" s="35"/>
      <c r="G421" s="280">
        <f>G422+G423</f>
        <v>1093.9000000000001</v>
      </c>
      <c r="H421" s="62" t="s">
        <v>564</v>
      </c>
      <c r="I421" s="46">
        <v>903</v>
      </c>
      <c r="J421" s="107" t="s">
        <v>535</v>
      </c>
      <c r="K421" s="294" t="s">
        <v>532</v>
      </c>
      <c r="L421" s="35" t="s">
        <v>107</v>
      </c>
      <c r="M421" s="35"/>
      <c r="N421" s="280">
        <f>N422+N423</f>
        <v>782.8</v>
      </c>
      <c r="O421" s="280">
        <f>O422+O423</f>
        <v>808.69999999999993</v>
      </c>
    </row>
    <row r="422" spans="1:15" ht="15.75" thickBot="1" x14ac:dyDescent="0.3">
      <c r="A422" s="32" t="s">
        <v>547</v>
      </c>
      <c r="B422" s="45">
        <v>903</v>
      </c>
      <c r="C422" s="35" t="s">
        <v>535</v>
      </c>
      <c r="D422" s="35" t="s">
        <v>532</v>
      </c>
      <c r="E422" s="35" t="s">
        <v>107</v>
      </c>
      <c r="F422" s="35" t="s">
        <v>565</v>
      </c>
      <c r="G422" s="280">
        <v>1083.4000000000001</v>
      </c>
      <c r="H422" s="32" t="s">
        <v>547</v>
      </c>
      <c r="I422" s="45">
        <v>903</v>
      </c>
      <c r="J422" s="35" t="s">
        <v>535</v>
      </c>
      <c r="K422" s="35" t="s">
        <v>532</v>
      </c>
      <c r="L422" s="35" t="s">
        <v>107</v>
      </c>
      <c r="M422" s="35" t="s">
        <v>565</v>
      </c>
      <c r="N422" s="280">
        <v>771.3</v>
      </c>
      <c r="O422" s="280">
        <v>797.3</v>
      </c>
    </row>
    <row r="423" spans="1:15" ht="15.75" thickBot="1" x14ac:dyDescent="0.3">
      <c r="A423" s="37" t="s">
        <v>548</v>
      </c>
      <c r="B423" s="45">
        <v>903</v>
      </c>
      <c r="C423" s="35" t="s">
        <v>535</v>
      </c>
      <c r="D423" s="294" t="s">
        <v>532</v>
      </c>
      <c r="E423" s="35" t="s">
        <v>107</v>
      </c>
      <c r="F423" s="35" t="s">
        <v>435</v>
      </c>
      <c r="G423" s="280">
        <v>10.5</v>
      </c>
      <c r="H423" s="37" t="s">
        <v>548</v>
      </c>
      <c r="I423" s="45">
        <v>903</v>
      </c>
      <c r="J423" s="35" t="s">
        <v>535</v>
      </c>
      <c r="K423" s="294" t="s">
        <v>532</v>
      </c>
      <c r="L423" s="35" t="s">
        <v>107</v>
      </c>
      <c r="M423" s="35" t="s">
        <v>435</v>
      </c>
      <c r="N423" s="280">
        <v>11.5</v>
      </c>
      <c r="O423" s="280">
        <v>11.4</v>
      </c>
    </row>
    <row r="424" spans="1:15" ht="26.25" thickBot="1" x14ac:dyDescent="0.3">
      <c r="A424" s="62" t="s">
        <v>0</v>
      </c>
      <c r="B424" s="46">
        <v>903</v>
      </c>
      <c r="C424" s="107" t="s">
        <v>535</v>
      </c>
      <c r="D424" s="35" t="s">
        <v>532</v>
      </c>
      <c r="E424" s="35" t="s">
        <v>108</v>
      </c>
      <c r="F424" s="35"/>
      <c r="G424" s="280">
        <f>G426+G425</f>
        <v>10</v>
      </c>
      <c r="H424" s="62" t="s">
        <v>0</v>
      </c>
      <c r="I424" s="46">
        <v>903</v>
      </c>
      <c r="J424" s="107" t="s">
        <v>535</v>
      </c>
      <c r="K424" s="35" t="s">
        <v>532</v>
      </c>
      <c r="L424" s="35" t="s">
        <v>108</v>
      </c>
      <c r="M424" s="35"/>
      <c r="N424" s="280">
        <f>N426+N425</f>
        <v>7.3</v>
      </c>
      <c r="O424" s="280">
        <f>O426+O425</f>
        <v>7.7</v>
      </c>
    </row>
    <row r="425" spans="1:15" ht="37.5" thickBot="1" x14ac:dyDescent="0.3">
      <c r="A425" s="6" t="s">
        <v>546</v>
      </c>
      <c r="B425" s="45">
        <v>903</v>
      </c>
      <c r="C425" s="35" t="s">
        <v>535</v>
      </c>
      <c r="D425" s="294" t="s">
        <v>532</v>
      </c>
      <c r="E425" s="35" t="s">
        <v>108</v>
      </c>
      <c r="F425" s="35" t="s">
        <v>436</v>
      </c>
      <c r="G425" s="280">
        <v>0</v>
      </c>
      <c r="H425" s="6" t="s">
        <v>546</v>
      </c>
      <c r="I425" s="45">
        <v>903</v>
      </c>
      <c r="J425" s="35" t="s">
        <v>535</v>
      </c>
      <c r="K425" s="294" t="s">
        <v>532</v>
      </c>
      <c r="L425" s="35" t="s">
        <v>108</v>
      </c>
      <c r="M425" s="35" t="s">
        <v>436</v>
      </c>
      <c r="N425" s="280">
        <v>0</v>
      </c>
      <c r="O425" s="280">
        <v>0</v>
      </c>
    </row>
    <row r="426" spans="1:15" ht="15.75" thickBot="1" x14ac:dyDescent="0.3">
      <c r="A426" s="32" t="s">
        <v>547</v>
      </c>
      <c r="B426" s="45">
        <v>903</v>
      </c>
      <c r="C426" s="35" t="s">
        <v>535</v>
      </c>
      <c r="D426" s="35" t="s">
        <v>532</v>
      </c>
      <c r="E426" s="35" t="s">
        <v>108</v>
      </c>
      <c r="F426" s="35" t="s">
        <v>565</v>
      </c>
      <c r="G426" s="280">
        <v>10</v>
      </c>
      <c r="H426" s="32" t="s">
        <v>547</v>
      </c>
      <c r="I426" s="45">
        <v>903</v>
      </c>
      <c r="J426" s="35" t="s">
        <v>535</v>
      </c>
      <c r="K426" s="35" t="s">
        <v>532</v>
      </c>
      <c r="L426" s="35" t="s">
        <v>108</v>
      </c>
      <c r="M426" s="35" t="s">
        <v>565</v>
      </c>
      <c r="N426" s="280">
        <v>7.3</v>
      </c>
      <c r="O426" s="280">
        <v>7.7</v>
      </c>
    </row>
    <row r="427" spans="1:15" ht="26.25" thickBot="1" x14ac:dyDescent="0.3">
      <c r="A427" s="108" t="s">
        <v>2</v>
      </c>
      <c r="B427" s="46">
        <v>903</v>
      </c>
      <c r="C427" s="107" t="s">
        <v>535</v>
      </c>
      <c r="D427" s="294" t="s">
        <v>532</v>
      </c>
      <c r="E427" s="35" t="s">
        <v>109</v>
      </c>
      <c r="F427" s="35"/>
      <c r="G427" s="280">
        <f>G428</f>
        <v>278.7</v>
      </c>
      <c r="H427" s="108" t="s">
        <v>2</v>
      </c>
      <c r="I427" s="46">
        <v>903</v>
      </c>
      <c r="J427" s="107" t="s">
        <v>535</v>
      </c>
      <c r="K427" s="294" t="s">
        <v>532</v>
      </c>
      <c r="L427" s="35" t="s">
        <v>109</v>
      </c>
      <c r="M427" s="35"/>
      <c r="N427" s="280">
        <f>N428</f>
        <v>274.89999999999998</v>
      </c>
      <c r="O427" s="280">
        <f>O428</f>
        <v>208.70000000000005</v>
      </c>
    </row>
    <row r="428" spans="1:15" ht="15.75" thickBot="1" x14ac:dyDescent="0.3">
      <c r="A428" s="32" t="s">
        <v>547</v>
      </c>
      <c r="B428" s="45">
        <v>903</v>
      </c>
      <c r="C428" s="35" t="s">
        <v>535</v>
      </c>
      <c r="D428" s="35" t="s">
        <v>532</v>
      </c>
      <c r="E428" s="35" t="s">
        <v>109</v>
      </c>
      <c r="F428" s="35" t="s">
        <v>565</v>
      </c>
      <c r="G428" s="280">
        <v>278.7</v>
      </c>
      <c r="H428" s="32" t="s">
        <v>547</v>
      </c>
      <c r="I428" s="45">
        <v>903</v>
      </c>
      <c r="J428" s="35" t="s">
        <v>535</v>
      </c>
      <c r="K428" s="35" t="s">
        <v>532</v>
      </c>
      <c r="L428" s="35" t="s">
        <v>109</v>
      </c>
      <c r="M428" s="35" t="s">
        <v>565</v>
      </c>
      <c r="N428" s="280">
        <v>274.89999999999998</v>
      </c>
      <c r="O428" s="280">
        <f>608.7-400</f>
        <v>208.70000000000005</v>
      </c>
    </row>
    <row r="429" spans="1:15" ht="39" thickBot="1" x14ac:dyDescent="0.3">
      <c r="A429" s="341" t="s">
        <v>812</v>
      </c>
      <c r="B429" s="334">
        <v>903</v>
      </c>
      <c r="C429" s="335" t="s">
        <v>535</v>
      </c>
      <c r="D429" s="335" t="s">
        <v>532</v>
      </c>
      <c r="E429" s="336" t="s">
        <v>112</v>
      </c>
      <c r="F429" s="337"/>
      <c r="G429" s="338">
        <f>G430</f>
        <v>39.5</v>
      </c>
      <c r="H429" s="341" t="s">
        <v>812</v>
      </c>
      <c r="I429" s="334">
        <v>903</v>
      </c>
      <c r="J429" s="335" t="s">
        <v>535</v>
      </c>
      <c r="K429" s="335" t="s">
        <v>532</v>
      </c>
      <c r="L429" s="336" t="s">
        <v>112</v>
      </c>
      <c r="M429" s="337"/>
      <c r="N429" s="338">
        <f>N430</f>
        <v>46.099999999999994</v>
      </c>
      <c r="O429" s="338">
        <f>O430</f>
        <v>54.8</v>
      </c>
    </row>
    <row r="430" spans="1:15" ht="51.75" thickBot="1" x14ac:dyDescent="0.3">
      <c r="A430" s="109" t="s">
        <v>394</v>
      </c>
      <c r="B430" s="49">
        <v>903</v>
      </c>
      <c r="C430" s="50" t="s">
        <v>535</v>
      </c>
      <c r="D430" s="50" t="s">
        <v>532</v>
      </c>
      <c r="E430" s="34" t="s">
        <v>113</v>
      </c>
      <c r="F430" s="35"/>
      <c r="G430" s="280">
        <f>G431+G433</f>
        <v>39.5</v>
      </c>
      <c r="H430" s="109" t="s">
        <v>394</v>
      </c>
      <c r="I430" s="49">
        <v>903</v>
      </c>
      <c r="J430" s="50" t="s">
        <v>535</v>
      </c>
      <c r="K430" s="50" t="s">
        <v>532</v>
      </c>
      <c r="L430" s="34" t="s">
        <v>113</v>
      </c>
      <c r="M430" s="35"/>
      <c r="N430" s="280">
        <f>N431+N433</f>
        <v>46.099999999999994</v>
      </c>
      <c r="O430" s="280">
        <f>O431+O433</f>
        <v>54.8</v>
      </c>
    </row>
    <row r="431" spans="1:15" ht="26.25" thickBot="1" x14ac:dyDescent="0.3">
      <c r="A431" s="62" t="s">
        <v>564</v>
      </c>
      <c r="B431" s="46">
        <v>903</v>
      </c>
      <c r="C431" s="107" t="s">
        <v>535</v>
      </c>
      <c r="D431" s="107" t="s">
        <v>532</v>
      </c>
      <c r="E431" s="35" t="s">
        <v>114</v>
      </c>
      <c r="F431" s="34"/>
      <c r="G431" s="280">
        <f>G432</f>
        <v>21.3</v>
      </c>
      <c r="H431" s="62" t="s">
        <v>564</v>
      </c>
      <c r="I431" s="46">
        <v>903</v>
      </c>
      <c r="J431" s="107" t="s">
        <v>535</v>
      </c>
      <c r="K431" s="107" t="s">
        <v>532</v>
      </c>
      <c r="L431" s="35" t="s">
        <v>114</v>
      </c>
      <c r="M431" s="34"/>
      <c r="N431" s="280">
        <f>N432</f>
        <v>27.9</v>
      </c>
      <c r="O431" s="280">
        <f>O432</f>
        <v>33.9</v>
      </c>
    </row>
    <row r="432" spans="1:15" ht="15.75" thickBot="1" x14ac:dyDescent="0.3">
      <c r="A432" s="32" t="s">
        <v>547</v>
      </c>
      <c r="B432" s="45">
        <v>903</v>
      </c>
      <c r="C432" s="35" t="s">
        <v>535</v>
      </c>
      <c r="D432" s="35" t="s">
        <v>532</v>
      </c>
      <c r="E432" s="35" t="s">
        <v>114</v>
      </c>
      <c r="F432" s="35" t="s">
        <v>565</v>
      </c>
      <c r="G432" s="280">
        <v>21.3</v>
      </c>
      <c r="H432" s="32" t="s">
        <v>547</v>
      </c>
      <c r="I432" s="45">
        <v>903</v>
      </c>
      <c r="J432" s="35" t="s">
        <v>535</v>
      </c>
      <c r="K432" s="35" t="s">
        <v>532</v>
      </c>
      <c r="L432" s="35" t="s">
        <v>114</v>
      </c>
      <c r="M432" s="35" t="s">
        <v>565</v>
      </c>
      <c r="N432" s="280">
        <v>27.9</v>
      </c>
      <c r="O432" s="280">
        <v>33.9</v>
      </c>
    </row>
    <row r="433" spans="1:15" ht="26.25" thickBot="1" x14ac:dyDescent="0.3">
      <c r="A433" s="62" t="s">
        <v>2</v>
      </c>
      <c r="B433" s="46">
        <v>903</v>
      </c>
      <c r="C433" s="107" t="s">
        <v>535</v>
      </c>
      <c r="D433" s="107" t="s">
        <v>532</v>
      </c>
      <c r="E433" s="35" t="s">
        <v>115</v>
      </c>
      <c r="F433" s="35"/>
      <c r="G433" s="280">
        <f>G434</f>
        <v>18.2</v>
      </c>
      <c r="H433" s="62" t="s">
        <v>2</v>
      </c>
      <c r="I433" s="46">
        <v>903</v>
      </c>
      <c r="J433" s="107" t="s">
        <v>535</v>
      </c>
      <c r="K433" s="107" t="s">
        <v>532</v>
      </c>
      <c r="L433" s="35" t="s">
        <v>115</v>
      </c>
      <c r="M433" s="35"/>
      <c r="N433" s="280">
        <f>N434</f>
        <v>18.2</v>
      </c>
      <c r="O433" s="280">
        <f>O434</f>
        <v>20.9</v>
      </c>
    </row>
    <row r="434" spans="1:15" ht="15.75" thickBot="1" x14ac:dyDescent="0.3">
      <c r="A434" s="32" t="s">
        <v>547</v>
      </c>
      <c r="B434" s="45">
        <v>903</v>
      </c>
      <c r="C434" s="35" t="s">
        <v>535</v>
      </c>
      <c r="D434" s="35" t="s">
        <v>532</v>
      </c>
      <c r="E434" s="35" t="s">
        <v>115</v>
      </c>
      <c r="F434" s="35" t="s">
        <v>565</v>
      </c>
      <c r="G434" s="280">
        <v>18.2</v>
      </c>
      <c r="H434" s="32" t="s">
        <v>547</v>
      </c>
      <c r="I434" s="45">
        <v>903</v>
      </c>
      <c r="J434" s="35" t="s">
        <v>535</v>
      </c>
      <c r="K434" s="35" t="s">
        <v>532</v>
      </c>
      <c r="L434" s="35" t="s">
        <v>115</v>
      </c>
      <c r="M434" s="35" t="s">
        <v>565</v>
      </c>
      <c r="N434" s="280">
        <v>18.2</v>
      </c>
      <c r="O434" s="280">
        <v>20.9</v>
      </c>
    </row>
    <row r="435" spans="1:15" ht="64.5" thickBot="1" x14ac:dyDescent="0.3">
      <c r="A435" s="109" t="s">
        <v>111</v>
      </c>
      <c r="B435" s="49">
        <v>903</v>
      </c>
      <c r="C435" s="50" t="s">
        <v>535</v>
      </c>
      <c r="D435" s="50" t="s">
        <v>532</v>
      </c>
      <c r="E435" s="34" t="s">
        <v>116</v>
      </c>
      <c r="F435" s="35"/>
      <c r="G435" s="279">
        <f>G436</f>
        <v>255</v>
      </c>
      <c r="H435" s="109" t="s">
        <v>111</v>
      </c>
      <c r="I435" s="49">
        <v>903</v>
      </c>
      <c r="J435" s="50" t="s">
        <v>535</v>
      </c>
      <c r="K435" s="50" t="s">
        <v>532</v>
      </c>
      <c r="L435" s="34" t="s">
        <v>116</v>
      </c>
      <c r="M435" s="35"/>
      <c r="N435" s="279">
        <f t="shared" ref="N435:O437" si="24">N436</f>
        <v>48.5</v>
      </c>
      <c r="O435" s="279">
        <f t="shared" si="24"/>
        <v>29.8</v>
      </c>
    </row>
    <row r="436" spans="1:15" ht="51.75" thickBot="1" x14ac:dyDescent="0.3">
      <c r="A436" s="109" t="s">
        <v>395</v>
      </c>
      <c r="B436" s="49">
        <v>903</v>
      </c>
      <c r="C436" s="50" t="s">
        <v>535</v>
      </c>
      <c r="D436" s="50" t="s">
        <v>532</v>
      </c>
      <c r="E436" s="34" t="s">
        <v>116</v>
      </c>
      <c r="F436" s="281"/>
      <c r="G436" s="280">
        <f>G437</f>
        <v>255</v>
      </c>
      <c r="H436" s="109" t="s">
        <v>395</v>
      </c>
      <c r="I436" s="49">
        <v>903</v>
      </c>
      <c r="J436" s="50" t="s">
        <v>535</v>
      </c>
      <c r="K436" s="50" t="s">
        <v>532</v>
      </c>
      <c r="L436" s="34" t="s">
        <v>116</v>
      </c>
      <c r="M436" s="281"/>
      <c r="N436" s="280">
        <f t="shared" si="24"/>
        <v>48.5</v>
      </c>
      <c r="O436" s="280">
        <f t="shared" si="24"/>
        <v>29.8</v>
      </c>
    </row>
    <row r="437" spans="1:15" ht="51.75" thickBot="1" x14ac:dyDescent="0.3">
      <c r="A437" s="62" t="s">
        <v>62</v>
      </c>
      <c r="B437" s="46">
        <v>903</v>
      </c>
      <c r="C437" s="107" t="s">
        <v>535</v>
      </c>
      <c r="D437" s="107" t="s">
        <v>532</v>
      </c>
      <c r="E437" s="35" t="s">
        <v>117</v>
      </c>
      <c r="F437" s="34"/>
      <c r="G437" s="280">
        <f>G438</f>
        <v>255</v>
      </c>
      <c r="H437" s="62" t="s">
        <v>62</v>
      </c>
      <c r="I437" s="46">
        <v>903</v>
      </c>
      <c r="J437" s="107" t="s">
        <v>535</v>
      </c>
      <c r="K437" s="107" t="s">
        <v>532</v>
      </c>
      <c r="L437" s="35" t="s">
        <v>117</v>
      </c>
      <c r="M437" s="34"/>
      <c r="N437" s="280">
        <f t="shared" si="24"/>
        <v>48.5</v>
      </c>
      <c r="O437" s="280">
        <f t="shared" si="24"/>
        <v>29.8</v>
      </c>
    </row>
    <row r="438" spans="1:15" ht="15.75" thickBot="1" x14ac:dyDescent="0.3">
      <c r="A438" s="32" t="s">
        <v>547</v>
      </c>
      <c r="B438" s="45">
        <v>903</v>
      </c>
      <c r="C438" s="35" t="s">
        <v>535</v>
      </c>
      <c r="D438" s="35" t="s">
        <v>532</v>
      </c>
      <c r="E438" s="35" t="s">
        <v>117</v>
      </c>
      <c r="F438" s="35" t="s">
        <v>565</v>
      </c>
      <c r="G438" s="280">
        <v>255</v>
      </c>
      <c r="H438" s="32" t="s">
        <v>547</v>
      </c>
      <c r="I438" s="45">
        <v>903</v>
      </c>
      <c r="J438" s="35" t="s">
        <v>535</v>
      </c>
      <c r="K438" s="35" t="s">
        <v>532</v>
      </c>
      <c r="L438" s="35" t="s">
        <v>117</v>
      </c>
      <c r="M438" s="35" t="s">
        <v>565</v>
      </c>
      <c r="N438" s="280">
        <v>48.5</v>
      </c>
      <c r="O438" s="280">
        <v>29.8</v>
      </c>
    </row>
    <row r="439" spans="1:15" ht="44.25" thickBot="1" x14ac:dyDescent="0.3">
      <c r="A439" s="97" t="s">
        <v>410</v>
      </c>
      <c r="B439" s="291">
        <v>904</v>
      </c>
      <c r="C439" s="312"/>
      <c r="D439" s="312"/>
      <c r="E439" s="282"/>
      <c r="F439" s="283"/>
      <c r="G439" s="313">
        <f>G440+G460+G464</f>
        <v>20832.099999999999</v>
      </c>
      <c r="H439" s="97" t="s">
        <v>410</v>
      </c>
      <c r="I439" s="291">
        <v>904</v>
      </c>
      <c r="J439" s="312"/>
      <c r="K439" s="312"/>
      <c r="L439" s="282"/>
      <c r="M439" s="283"/>
      <c r="N439" s="313">
        <f>N440+N460+N464</f>
        <v>19413.699999999997</v>
      </c>
      <c r="O439" s="313">
        <f>O440+O460+O464</f>
        <v>18258.900000000001</v>
      </c>
    </row>
    <row r="440" spans="1:15" ht="15.75" thickBot="1" x14ac:dyDescent="0.3">
      <c r="A440" s="30" t="s">
        <v>409</v>
      </c>
      <c r="B440" s="127">
        <v>904</v>
      </c>
      <c r="C440" s="128" t="s">
        <v>531</v>
      </c>
      <c r="D440" s="128"/>
      <c r="E440" s="50"/>
      <c r="F440" s="49"/>
      <c r="G440" s="299">
        <f>G441</f>
        <v>8510.2000000000007</v>
      </c>
      <c r="H440" s="30" t="s">
        <v>409</v>
      </c>
      <c r="I440" s="127">
        <v>904</v>
      </c>
      <c r="J440" s="128" t="s">
        <v>531</v>
      </c>
      <c r="K440" s="128"/>
      <c r="L440" s="50"/>
      <c r="M440" s="49"/>
      <c r="N440" s="299">
        <f>N441</f>
        <v>6991</v>
      </c>
      <c r="O440" s="299">
        <f>O441</f>
        <v>6636</v>
      </c>
    </row>
    <row r="441" spans="1:15" ht="39.75" thickBot="1" x14ac:dyDescent="0.3">
      <c r="A441" s="30" t="s">
        <v>374</v>
      </c>
      <c r="B441" s="127">
        <v>904</v>
      </c>
      <c r="C441" s="128" t="s">
        <v>531</v>
      </c>
      <c r="D441" s="128" t="s">
        <v>539</v>
      </c>
      <c r="E441" s="50"/>
      <c r="F441" s="49"/>
      <c r="G441" s="299">
        <f>G442+G455</f>
        <v>8510.2000000000007</v>
      </c>
      <c r="H441" s="30" t="s">
        <v>374</v>
      </c>
      <c r="I441" s="127">
        <v>904</v>
      </c>
      <c r="J441" s="128" t="s">
        <v>531</v>
      </c>
      <c r="K441" s="128" t="s">
        <v>539</v>
      </c>
      <c r="L441" s="50"/>
      <c r="M441" s="49"/>
      <c r="N441" s="299">
        <f>N442+N455</f>
        <v>6991</v>
      </c>
      <c r="O441" s="299">
        <f>O442+O455</f>
        <v>6636</v>
      </c>
    </row>
    <row r="442" spans="1:15" ht="39" thickBot="1" x14ac:dyDescent="0.3">
      <c r="A442" s="115" t="s">
        <v>223</v>
      </c>
      <c r="B442" s="49">
        <v>904</v>
      </c>
      <c r="C442" s="50" t="s">
        <v>531</v>
      </c>
      <c r="D442" s="50" t="s">
        <v>539</v>
      </c>
      <c r="E442" s="34" t="s">
        <v>272</v>
      </c>
      <c r="F442" s="34"/>
      <c r="G442" s="279">
        <f>G443</f>
        <v>8510.2000000000007</v>
      </c>
      <c r="H442" s="115" t="s">
        <v>223</v>
      </c>
      <c r="I442" s="49">
        <v>904</v>
      </c>
      <c r="J442" s="50" t="s">
        <v>531</v>
      </c>
      <c r="K442" s="50" t="s">
        <v>539</v>
      </c>
      <c r="L442" s="34" t="s">
        <v>272</v>
      </c>
      <c r="M442" s="34"/>
      <c r="N442" s="279">
        <f>N443</f>
        <v>6991</v>
      </c>
      <c r="O442" s="279">
        <f>O443</f>
        <v>6636</v>
      </c>
    </row>
    <row r="443" spans="1:15" ht="77.25" thickBot="1" x14ac:dyDescent="0.3">
      <c r="A443" s="83" t="s">
        <v>398</v>
      </c>
      <c r="B443" s="49">
        <v>904</v>
      </c>
      <c r="C443" s="50" t="s">
        <v>531</v>
      </c>
      <c r="D443" s="50" t="s">
        <v>539</v>
      </c>
      <c r="E443" s="34" t="s">
        <v>273</v>
      </c>
      <c r="F443" s="35"/>
      <c r="G443" s="279">
        <f>G444+G446+G450+G453</f>
        <v>8510.2000000000007</v>
      </c>
      <c r="H443" s="83" t="s">
        <v>398</v>
      </c>
      <c r="I443" s="49">
        <v>904</v>
      </c>
      <c r="J443" s="50" t="s">
        <v>531</v>
      </c>
      <c r="K443" s="50" t="s">
        <v>539</v>
      </c>
      <c r="L443" s="34" t="s">
        <v>273</v>
      </c>
      <c r="M443" s="35"/>
      <c r="N443" s="279">
        <f>N444+N446+N450+N453</f>
        <v>6991</v>
      </c>
      <c r="O443" s="279">
        <f>O444+O446+O450+O453</f>
        <v>6636</v>
      </c>
    </row>
    <row r="444" spans="1:15" ht="26.25" thickBot="1" x14ac:dyDescent="0.3">
      <c r="A444" s="76" t="s">
        <v>560</v>
      </c>
      <c r="B444" s="46">
        <v>904</v>
      </c>
      <c r="C444" s="107" t="s">
        <v>531</v>
      </c>
      <c r="D444" s="107" t="s">
        <v>539</v>
      </c>
      <c r="E444" s="35" t="s">
        <v>274</v>
      </c>
      <c r="F444" s="34"/>
      <c r="G444" s="280">
        <f>G445</f>
        <v>7441.2</v>
      </c>
      <c r="H444" s="76" t="s">
        <v>560</v>
      </c>
      <c r="I444" s="46">
        <v>904</v>
      </c>
      <c r="J444" s="107" t="s">
        <v>531</v>
      </c>
      <c r="K444" s="107" t="s">
        <v>539</v>
      </c>
      <c r="L444" s="35" t="s">
        <v>274</v>
      </c>
      <c r="M444" s="34"/>
      <c r="N444" s="280">
        <f>N445</f>
        <v>5922</v>
      </c>
      <c r="O444" s="280">
        <f>O445</f>
        <v>5767</v>
      </c>
    </row>
    <row r="445" spans="1:15" ht="37.5" thickBot="1" x14ac:dyDescent="0.3">
      <c r="A445" s="6" t="s">
        <v>546</v>
      </c>
      <c r="B445" s="45">
        <v>904</v>
      </c>
      <c r="C445" s="35" t="s">
        <v>531</v>
      </c>
      <c r="D445" s="35" t="s">
        <v>539</v>
      </c>
      <c r="E445" s="35" t="s">
        <v>274</v>
      </c>
      <c r="F445" s="35" t="s">
        <v>436</v>
      </c>
      <c r="G445" s="280">
        <f>7191.2+250</f>
        <v>7441.2</v>
      </c>
      <c r="H445" s="6" t="s">
        <v>546</v>
      </c>
      <c r="I445" s="45">
        <v>904</v>
      </c>
      <c r="J445" s="35" t="s">
        <v>531</v>
      </c>
      <c r="K445" s="35" t="s">
        <v>539</v>
      </c>
      <c r="L445" s="35" t="s">
        <v>274</v>
      </c>
      <c r="M445" s="35" t="s">
        <v>436</v>
      </c>
      <c r="N445" s="280">
        <v>5922</v>
      </c>
      <c r="O445" s="280">
        <f>5967-200</f>
        <v>5767</v>
      </c>
    </row>
    <row r="446" spans="1:15" ht="26.25" thickBot="1" x14ac:dyDescent="0.3">
      <c r="A446" s="76" t="s">
        <v>123</v>
      </c>
      <c r="B446" s="46">
        <v>904</v>
      </c>
      <c r="C446" s="107" t="s">
        <v>531</v>
      </c>
      <c r="D446" s="107" t="s">
        <v>539</v>
      </c>
      <c r="E446" s="35" t="s">
        <v>275</v>
      </c>
      <c r="F446" s="34"/>
      <c r="G446" s="280">
        <f>G448+G449+G447</f>
        <v>1069</v>
      </c>
      <c r="H446" s="76" t="s">
        <v>123</v>
      </c>
      <c r="I446" s="46">
        <v>904</v>
      </c>
      <c r="J446" s="107" t="s">
        <v>531</v>
      </c>
      <c r="K446" s="107" t="s">
        <v>539</v>
      </c>
      <c r="L446" s="35" t="s">
        <v>275</v>
      </c>
      <c r="M446" s="34"/>
      <c r="N446" s="280">
        <f>N448+N449+N447</f>
        <v>1069</v>
      </c>
      <c r="O446" s="280">
        <f>O448+O449+O447</f>
        <v>869</v>
      </c>
    </row>
    <row r="447" spans="1:15" ht="37.5" thickBot="1" x14ac:dyDescent="0.3">
      <c r="A447" s="6" t="s">
        <v>546</v>
      </c>
      <c r="B447" s="46">
        <v>904</v>
      </c>
      <c r="C447" s="107" t="s">
        <v>531</v>
      </c>
      <c r="D447" s="107" t="s">
        <v>539</v>
      </c>
      <c r="E447" s="35" t="s">
        <v>275</v>
      </c>
      <c r="F447" s="35" t="s">
        <v>436</v>
      </c>
      <c r="G447" s="280"/>
      <c r="H447" s="6" t="s">
        <v>546</v>
      </c>
      <c r="I447" s="46">
        <v>904</v>
      </c>
      <c r="J447" s="107" t="s">
        <v>531</v>
      </c>
      <c r="K447" s="107" t="s">
        <v>539</v>
      </c>
      <c r="L447" s="35" t="s">
        <v>275</v>
      </c>
      <c r="M447" s="35" t="s">
        <v>436</v>
      </c>
      <c r="N447" s="280"/>
      <c r="O447" s="280"/>
    </row>
    <row r="448" spans="1:15" ht="15.75" thickBot="1" x14ac:dyDescent="0.3">
      <c r="A448" s="32" t="s">
        <v>547</v>
      </c>
      <c r="B448" s="45">
        <v>904</v>
      </c>
      <c r="C448" s="35" t="s">
        <v>531</v>
      </c>
      <c r="D448" s="35" t="s">
        <v>539</v>
      </c>
      <c r="E448" s="35" t="s">
        <v>275</v>
      </c>
      <c r="F448" s="35" t="s">
        <v>565</v>
      </c>
      <c r="G448" s="280">
        <v>1069</v>
      </c>
      <c r="H448" s="32" t="s">
        <v>547</v>
      </c>
      <c r="I448" s="45">
        <v>904</v>
      </c>
      <c r="J448" s="35" t="s">
        <v>531</v>
      </c>
      <c r="K448" s="35" t="s">
        <v>539</v>
      </c>
      <c r="L448" s="35" t="s">
        <v>275</v>
      </c>
      <c r="M448" s="35" t="s">
        <v>565</v>
      </c>
      <c r="N448" s="280">
        <v>1069</v>
      </c>
      <c r="O448" s="280">
        <f>1069-200</f>
        <v>869</v>
      </c>
    </row>
    <row r="449" spans="1:15" ht="15.75" thickBot="1" x14ac:dyDescent="0.3">
      <c r="A449" s="37" t="s">
        <v>548</v>
      </c>
      <c r="B449" s="45">
        <v>904</v>
      </c>
      <c r="C449" s="35" t="s">
        <v>531</v>
      </c>
      <c r="D449" s="35" t="s">
        <v>539</v>
      </c>
      <c r="E449" s="35" t="s">
        <v>275</v>
      </c>
      <c r="F449" s="35" t="s">
        <v>435</v>
      </c>
      <c r="G449" s="280"/>
      <c r="H449" s="37" t="s">
        <v>548</v>
      </c>
      <c r="I449" s="45">
        <v>904</v>
      </c>
      <c r="J449" s="35" t="s">
        <v>531</v>
      </c>
      <c r="K449" s="35" t="s">
        <v>539</v>
      </c>
      <c r="L449" s="35" t="s">
        <v>275</v>
      </c>
      <c r="M449" s="35" t="s">
        <v>435</v>
      </c>
      <c r="N449" s="280"/>
      <c r="O449" s="280"/>
    </row>
    <row r="450" spans="1:15" ht="26.25" thickBot="1" x14ac:dyDescent="0.3">
      <c r="A450" s="76" t="s">
        <v>124</v>
      </c>
      <c r="B450" s="46">
        <v>904</v>
      </c>
      <c r="C450" s="107" t="s">
        <v>531</v>
      </c>
      <c r="D450" s="107" t="s">
        <v>539</v>
      </c>
      <c r="E450" s="35" t="s">
        <v>276</v>
      </c>
      <c r="F450" s="35"/>
      <c r="G450" s="280">
        <f>G452+G451</f>
        <v>0</v>
      </c>
      <c r="H450" s="76" t="s">
        <v>124</v>
      </c>
      <c r="I450" s="46">
        <v>904</v>
      </c>
      <c r="J450" s="107" t="s">
        <v>531</v>
      </c>
      <c r="K450" s="107" t="s">
        <v>539</v>
      </c>
      <c r="L450" s="35" t="s">
        <v>276</v>
      </c>
      <c r="M450" s="35"/>
      <c r="N450" s="280">
        <f>N452+N451</f>
        <v>0</v>
      </c>
      <c r="O450" s="280">
        <f>O452+O451</f>
        <v>0</v>
      </c>
    </row>
    <row r="451" spans="1:15" ht="37.5" thickBot="1" x14ac:dyDescent="0.3">
      <c r="A451" s="6" t="s">
        <v>546</v>
      </c>
      <c r="B451" s="46">
        <v>904</v>
      </c>
      <c r="C451" s="107" t="s">
        <v>531</v>
      </c>
      <c r="D451" s="107" t="s">
        <v>539</v>
      </c>
      <c r="E451" s="35" t="s">
        <v>276</v>
      </c>
      <c r="F451" s="35" t="s">
        <v>436</v>
      </c>
      <c r="G451" s="280"/>
      <c r="H451" s="6" t="s">
        <v>546</v>
      </c>
      <c r="I451" s="46">
        <v>904</v>
      </c>
      <c r="J451" s="107" t="s">
        <v>531</v>
      </c>
      <c r="K451" s="107" t="s">
        <v>539</v>
      </c>
      <c r="L451" s="35" t="s">
        <v>276</v>
      </c>
      <c r="M451" s="35" t="s">
        <v>436</v>
      </c>
      <c r="N451" s="280"/>
      <c r="O451" s="280"/>
    </row>
    <row r="452" spans="1:15" ht="15.75" thickBot="1" x14ac:dyDescent="0.3">
      <c r="A452" s="32" t="s">
        <v>547</v>
      </c>
      <c r="B452" s="45">
        <v>904</v>
      </c>
      <c r="C452" s="35" t="s">
        <v>531</v>
      </c>
      <c r="D452" s="35" t="s">
        <v>539</v>
      </c>
      <c r="E452" s="35" t="s">
        <v>276</v>
      </c>
      <c r="F452" s="35" t="s">
        <v>565</v>
      </c>
      <c r="G452" s="280"/>
      <c r="H452" s="32" t="s">
        <v>547</v>
      </c>
      <c r="I452" s="45">
        <v>904</v>
      </c>
      <c r="J452" s="35" t="s">
        <v>531</v>
      </c>
      <c r="K452" s="35" t="s">
        <v>539</v>
      </c>
      <c r="L452" s="35" t="s">
        <v>276</v>
      </c>
      <c r="M452" s="35" t="s">
        <v>565</v>
      </c>
      <c r="N452" s="280"/>
      <c r="O452" s="280"/>
    </row>
    <row r="453" spans="1:15" ht="26.25" thickBot="1" x14ac:dyDescent="0.3">
      <c r="A453" s="76" t="s">
        <v>2</v>
      </c>
      <c r="B453" s="46">
        <v>904</v>
      </c>
      <c r="C453" s="107" t="s">
        <v>531</v>
      </c>
      <c r="D453" s="107" t="s">
        <v>539</v>
      </c>
      <c r="E453" s="35" t="s">
        <v>277</v>
      </c>
      <c r="F453" s="35"/>
      <c r="G453" s="280">
        <f>G454</f>
        <v>0</v>
      </c>
      <c r="H453" s="76" t="s">
        <v>2</v>
      </c>
      <c r="I453" s="46">
        <v>904</v>
      </c>
      <c r="J453" s="107" t="s">
        <v>531</v>
      </c>
      <c r="K453" s="107" t="s">
        <v>539</v>
      </c>
      <c r="L453" s="35" t="s">
        <v>277</v>
      </c>
      <c r="M453" s="35"/>
      <c r="N453" s="280">
        <f>N454</f>
        <v>0</v>
      </c>
      <c r="O453" s="280">
        <f>O454</f>
        <v>0</v>
      </c>
    </row>
    <row r="454" spans="1:15" ht="15.75" thickBot="1" x14ac:dyDescent="0.3">
      <c r="A454" s="32" t="s">
        <v>547</v>
      </c>
      <c r="B454" s="45">
        <v>904</v>
      </c>
      <c r="C454" s="35" t="s">
        <v>531</v>
      </c>
      <c r="D454" s="35" t="s">
        <v>539</v>
      </c>
      <c r="E454" s="35" t="s">
        <v>277</v>
      </c>
      <c r="F454" s="35" t="s">
        <v>565</v>
      </c>
      <c r="G454" s="280"/>
      <c r="H454" s="32" t="s">
        <v>547</v>
      </c>
      <c r="I454" s="45">
        <v>904</v>
      </c>
      <c r="J454" s="35" t="s">
        <v>531</v>
      </c>
      <c r="K454" s="35" t="s">
        <v>539</v>
      </c>
      <c r="L454" s="35" t="s">
        <v>277</v>
      </c>
      <c r="M454" s="35" t="s">
        <v>565</v>
      </c>
      <c r="N454" s="280"/>
      <c r="O454" s="280"/>
    </row>
    <row r="455" spans="1:15" ht="39" thickBot="1" x14ac:dyDescent="0.3">
      <c r="A455" s="79" t="s">
        <v>270</v>
      </c>
      <c r="B455" s="34" t="s">
        <v>375</v>
      </c>
      <c r="C455" s="34" t="s">
        <v>531</v>
      </c>
      <c r="D455" s="34" t="s">
        <v>539</v>
      </c>
      <c r="E455" s="34" t="s">
        <v>323</v>
      </c>
      <c r="F455" s="35"/>
      <c r="G455" s="303">
        <f>G456</f>
        <v>0</v>
      </c>
      <c r="H455" s="79" t="s">
        <v>270</v>
      </c>
      <c r="I455" s="34" t="s">
        <v>375</v>
      </c>
      <c r="J455" s="34" t="s">
        <v>531</v>
      </c>
      <c r="K455" s="34" t="s">
        <v>539</v>
      </c>
      <c r="L455" s="34" t="s">
        <v>323</v>
      </c>
      <c r="M455" s="35"/>
      <c r="N455" s="303">
        <f>N456</f>
        <v>0</v>
      </c>
      <c r="O455" s="303">
        <f>O456</f>
        <v>0</v>
      </c>
    </row>
    <row r="456" spans="1:15" ht="64.5" thickBot="1" x14ac:dyDescent="0.3">
      <c r="A456" s="94" t="s">
        <v>271</v>
      </c>
      <c r="B456" s="35" t="s">
        <v>375</v>
      </c>
      <c r="C456" s="35" t="s">
        <v>531</v>
      </c>
      <c r="D456" s="35" t="s">
        <v>539</v>
      </c>
      <c r="E456" s="35" t="s">
        <v>338</v>
      </c>
      <c r="F456" s="35"/>
      <c r="G456" s="303">
        <f>G457+G458+G459</f>
        <v>0</v>
      </c>
      <c r="H456" s="94" t="s">
        <v>271</v>
      </c>
      <c r="I456" s="35" t="s">
        <v>375</v>
      </c>
      <c r="J456" s="35" t="s">
        <v>531</v>
      </c>
      <c r="K456" s="35" t="s">
        <v>539</v>
      </c>
      <c r="L456" s="35" t="s">
        <v>338</v>
      </c>
      <c r="M456" s="35"/>
      <c r="N456" s="303">
        <f>N457+N458+N459</f>
        <v>0</v>
      </c>
      <c r="O456" s="303">
        <f>O457+O458+O459</f>
        <v>0</v>
      </c>
    </row>
    <row r="457" spans="1:15" ht="39.75" thickBot="1" x14ac:dyDescent="0.3">
      <c r="A457" s="7" t="s">
        <v>546</v>
      </c>
      <c r="B457" s="35" t="s">
        <v>375</v>
      </c>
      <c r="C457" s="35" t="s">
        <v>531</v>
      </c>
      <c r="D457" s="35" t="s">
        <v>539</v>
      </c>
      <c r="E457" s="35" t="s">
        <v>338</v>
      </c>
      <c r="F457" s="35" t="s">
        <v>436</v>
      </c>
      <c r="G457" s="280"/>
      <c r="H457" s="7" t="s">
        <v>546</v>
      </c>
      <c r="I457" s="35" t="s">
        <v>375</v>
      </c>
      <c r="J457" s="35" t="s">
        <v>531</v>
      </c>
      <c r="K457" s="35" t="s">
        <v>539</v>
      </c>
      <c r="L457" s="35" t="s">
        <v>338</v>
      </c>
      <c r="M457" s="35" t="s">
        <v>436</v>
      </c>
      <c r="N457" s="280"/>
      <c r="O457" s="280"/>
    </row>
    <row r="458" spans="1:15" ht="15.75" thickBot="1" x14ac:dyDescent="0.3">
      <c r="A458" s="33" t="s">
        <v>547</v>
      </c>
      <c r="B458" s="35" t="s">
        <v>375</v>
      </c>
      <c r="C458" s="35" t="s">
        <v>531</v>
      </c>
      <c r="D458" s="35" t="s">
        <v>539</v>
      </c>
      <c r="E458" s="35" t="s">
        <v>338</v>
      </c>
      <c r="F458" s="35" t="s">
        <v>565</v>
      </c>
      <c r="G458" s="309"/>
      <c r="H458" s="33" t="s">
        <v>547</v>
      </c>
      <c r="I458" s="35" t="s">
        <v>375</v>
      </c>
      <c r="J458" s="35" t="s">
        <v>531</v>
      </c>
      <c r="K458" s="35" t="s">
        <v>539</v>
      </c>
      <c r="L458" s="35" t="s">
        <v>338</v>
      </c>
      <c r="M458" s="35" t="s">
        <v>565</v>
      </c>
      <c r="N458" s="309"/>
      <c r="O458" s="309"/>
    </row>
    <row r="459" spans="1:15" ht="15.75" thickBot="1" x14ac:dyDescent="0.3">
      <c r="A459" s="37" t="s">
        <v>548</v>
      </c>
      <c r="B459" s="45">
        <v>904</v>
      </c>
      <c r="C459" s="35" t="s">
        <v>531</v>
      </c>
      <c r="D459" s="35" t="s">
        <v>539</v>
      </c>
      <c r="E459" s="35" t="s">
        <v>338</v>
      </c>
      <c r="F459" s="35" t="s">
        <v>435</v>
      </c>
      <c r="G459" s="309"/>
      <c r="H459" s="37" t="s">
        <v>548</v>
      </c>
      <c r="I459" s="45">
        <v>904</v>
      </c>
      <c r="J459" s="35" t="s">
        <v>531</v>
      </c>
      <c r="K459" s="35" t="s">
        <v>539</v>
      </c>
      <c r="L459" s="35" t="s">
        <v>338</v>
      </c>
      <c r="M459" s="35" t="s">
        <v>435</v>
      </c>
      <c r="N459" s="309"/>
      <c r="O459" s="309"/>
    </row>
    <row r="460" spans="1:15" ht="26.25" thickBot="1" x14ac:dyDescent="0.3">
      <c r="A460" s="52" t="s">
        <v>528</v>
      </c>
      <c r="B460" s="34" t="s">
        <v>375</v>
      </c>
      <c r="C460" s="34" t="s">
        <v>364</v>
      </c>
      <c r="D460" s="34" t="s">
        <v>531</v>
      </c>
      <c r="E460" s="34"/>
      <c r="F460" s="34"/>
      <c r="G460" s="279">
        <f>G461</f>
        <v>0</v>
      </c>
      <c r="H460" s="52" t="s">
        <v>528</v>
      </c>
      <c r="I460" s="34" t="s">
        <v>375</v>
      </c>
      <c r="J460" s="34" t="s">
        <v>364</v>
      </c>
      <c r="K460" s="34" t="s">
        <v>531</v>
      </c>
      <c r="L460" s="34"/>
      <c r="M460" s="34"/>
      <c r="N460" s="279">
        <f t="shared" ref="N460:O462" si="25">N461</f>
        <v>0</v>
      </c>
      <c r="O460" s="279">
        <f t="shared" si="25"/>
        <v>0</v>
      </c>
    </row>
    <row r="461" spans="1:15" ht="26.25" thickBot="1" x14ac:dyDescent="0.3">
      <c r="A461" s="79" t="s">
        <v>243</v>
      </c>
      <c r="B461" s="49">
        <v>904</v>
      </c>
      <c r="C461" s="50" t="s">
        <v>364</v>
      </c>
      <c r="D461" s="50" t="s">
        <v>531</v>
      </c>
      <c r="E461" s="34" t="s">
        <v>278</v>
      </c>
      <c r="F461" s="35"/>
      <c r="G461" s="279">
        <f>G462</f>
        <v>0</v>
      </c>
      <c r="H461" s="79" t="s">
        <v>243</v>
      </c>
      <c r="I461" s="49">
        <v>904</v>
      </c>
      <c r="J461" s="50" t="s">
        <v>364</v>
      </c>
      <c r="K461" s="50" t="s">
        <v>531</v>
      </c>
      <c r="L461" s="34" t="s">
        <v>278</v>
      </c>
      <c r="M461" s="35"/>
      <c r="N461" s="279">
        <f t="shared" si="25"/>
        <v>0</v>
      </c>
      <c r="O461" s="279">
        <f t="shared" si="25"/>
        <v>0</v>
      </c>
    </row>
    <row r="462" spans="1:15" ht="39" thickBot="1" x14ac:dyDescent="0.3">
      <c r="A462" s="38" t="s">
        <v>399</v>
      </c>
      <c r="B462" s="46">
        <v>904</v>
      </c>
      <c r="C462" s="107" t="s">
        <v>364</v>
      </c>
      <c r="D462" s="107" t="s">
        <v>531</v>
      </c>
      <c r="E462" s="35" t="s">
        <v>279</v>
      </c>
      <c r="F462" s="35"/>
      <c r="G462" s="280">
        <f>G463</f>
        <v>0</v>
      </c>
      <c r="H462" s="38" t="s">
        <v>399</v>
      </c>
      <c r="I462" s="46">
        <v>904</v>
      </c>
      <c r="J462" s="107" t="s">
        <v>364</v>
      </c>
      <c r="K462" s="107" t="s">
        <v>531</v>
      </c>
      <c r="L462" s="35" t="s">
        <v>279</v>
      </c>
      <c r="M462" s="35"/>
      <c r="N462" s="280">
        <f t="shared" si="25"/>
        <v>0</v>
      </c>
      <c r="O462" s="280">
        <f t="shared" si="25"/>
        <v>0</v>
      </c>
    </row>
    <row r="463" spans="1:15" ht="15.75" thickBot="1" x14ac:dyDescent="0.3">
      <c r="A463" s="32" t="s">
        <v>376</v>
      </c>
      <c r="B463" s="46">
        <v>904</v>
      </c>
      <c r="C463" s="107" t="s">
        <v>364</v>
      </c>
      <c r="D463" s="107" t="s">
        <v>531</v>
      </c>
      <c r="E463" s="35" t="s">
        <v>279</v>
      </c>
      <c r="F463" s="35" t="s">
        <v>377</v>
      </c>
      <c r="G463" s="280"/>
      <c r="H463" s="32" t="s">
        <v>376</v>
      </c>
      <c r="I463" s="46">
        <v>904</v>
      </c>
      <c r="J463" s="107" t="s">
        <v>364</v>
      </c>
      <c r="K463" s="107" t="s">
        <v>531</v>
      </c>
      <c r="L463" s="35" t="s">
        <v>279</v>
      </c>
      <c r="M463" s="35" t="s">
        <v>377</v>
      </c>
      <c r="N463" s="280"/>
      <c r="O463" s="280"/>
    </row>
    <row r="464" spans="1:15" ht="15.75" thickBot="1" x14ac:dyDescent="0.3">
      <c r="A464" s="52" t="s">
        <v>405</v>
      </c>
      <c r="B464" s="49">
        <v>904</v>
      </c>
      <c r="C464" s="50" t="s">
        <v>367</v>
      </c>
      <c r="D464" s="50"/>
      <c r="E464" s="34"/>
      <c r="F464" s="34"/>
      <c r="G464" s="279">
        <f>G465</f>
        <v>12321.9</v>
      </c>
      <c r="H464" s="52" t="s">
        <v>405</v>
      </c>
      <c r="I464" s="49">
        <v>904</v>
      </c>
      <c r="J464" s="50" t="s">
        <v>367</v>
      </c>
      <c r="K464" s="50"/>
      <c r="L464" s="34"/>
      <c r="M464" s="34"/>
      <c r="N464" s="279">
        <f>N465</f>
        <v>12422.699999999999</v>
      </c>
      <c r="O464" s="279">
        <f>O465</f>
        <v>11622.9</v>
      </c>
    </row>
    <row r="465" spans="1:15" ht="26.25" thickBot="1" x14ac:dyDescent="0.3">
      <c r="A465" s="52" t="s">
        <v>406</v>
      </c>
      <c r="B465" s="49">
        <v>904</v>
      </c>
      <c r="C465" s="50" t="s">
        <v>367</v>
      </c>
      <c r="D465" s="50" t="s">
        <v>531</v>
      </c>
      <c r="E465" s="34"/>
      <c r="F465" s="34"/>
      <c r="G465" s="279">
        <f>G466</f>
        <v>12321.9</v>
      </c>
      <c r="H465" s="52" t="s">
        <v>406</v>
      </c>
      <c r="I465" s="49">
        <v>904</v>
      </c>
      <c r="J465" s="50" t="s">
        <v>367</v>
      </c>
      <c r="K465" s="50" t="s">
        <v>531</v>
      </c>
      <c r="L465" s="34"/>
      <c r="M465" s="34"/>
      <c r="N465" s="279">
        <f>N466</f>
        <v>12422.699999999999</v>
      </c>
      <c r="O465" s="279">
        <f>O466</f>
        <v>11622.9</v>
      </c>
    </row>
    <row r="466" spans="1:15" ht="39" thickBot="1" x14ac:dyDescent="0.3">
      <c r="A466" s="79" t="s">
        <v>244</v>
      </c>
      <c r="B466" s="49">
        <v>904</v>
      </c>
      <c r="C466" s="50" t="s">
        <v>367</v>
      </c>
      <c r="D466" s="50" t="s">
        <v>531</v>
      </c>
      <c r="E466" s="34" t="s">
        <v>280</v>
      </c>
      <c r="F466" s="35"/>
      <c r="G466" s="279">
        <f>G467+G468</f>
        <v>12321.9</v>
      </c>
      <c r="H466" s="79" t="s">
        <v>244</v>
      </c>
      <c r="I466" s="49">
        <v>904</v>
      </c>
      <c r="J466" s="50" t="s">
        <v>367</v>
      </c>
      <c r="K466" s="50" t="s">
        <v>531</v>
      </c>
      <c r="L466" s="34" t="s">
        <v>280</v>
      </c>
      <c r="M466" s="35"/>
      <c r="N466" s="279">
        <f>N467+N468</f>
        <v>12422.699999999999</v>
      </c>
      <c r="O466" s="279">
        <f>O467+O468</f>
        <v>11622.9</v>
      </c>
    </row>
    <row r="467" spans="1:15" ht="15.75" thickBot="1" x14ac:dyDescent="0.3">
      <c r="A467" s="76" t="s">
        <v>483</v>
      </c>
      <c r="B467" s="46">
        <v>904</v>
      </c>
      <c r="C467" s="107" t="s">
        <v>367</v>
      </c>
      <c r="D467" s="107" t="s">
        <v>531</v>
      </c>
      <c r="E467" s="35" t="s">
        <v>485</v>
      </c>
      <c r="F467" s="35" t="s">
        <v>378</v>
      </c>
      <c r="G467" s="280">
        <v>154.80000000000001</v>
      </c>
      <c r="H467" s="76" t="s">
        <v>483</v>
      </c>
      <c r="I467" s="46">
        <v>904</v>
      </c>
      <c r="J467" s="107" t="s">
        <v>367</v>
      </c>
      <c r="K467" s="107" t="s">
        <v>531</v>
      </c>
      <c r="L467" s="35" t="s">
        <v>485</v>
      </c>
      <c r="M467" s="35" t="s">
        <v>378</v>
      </c>
      <c r="N467" s="280">
        <v>852.3</v>
      </c>
      <c r="O467" s="280">
        <v>116.8</v>
      </c>
    </row>
    <row r="468" spans="1:15" ht="15.75" thickBot="1" x14ac:dyDescent="0.3">
      <c r="A468" s="76" t="s">
        <v>484</v>
      </c>
      <c r="B468" s="46">
        <v>904</v>
      </c>
      <c r="C468" s="107" t="s">
        <v>367</v>
      </c>
      <c r="D468" s="107" t="s">
        <v>531</v>
      </c>
      <c r="E468" s="35" t="s">
        <v>281</v>
      </c>
      <c r="F468" s="35" t="s">
        <v>378</v>
      </c>
      <c r="G468" s="280">
        <v>12167.1</v>
      </c>
      <c r="H468" s="76" t="s">
        <v>484</v>
      </c>
      <c r="I468" s="46">
        <v>904</v>
      </c>
      <c r="J468" s="107" t="s">
        <v>367</v>
      </c>
      <c r="K468" s="107" t="s">
        <v>531</v>
      </c>
      <c r="L468" s="35" t="s">
        <v>281</v>
      </c>
      <c r="M468" s="35" t="s">
        <v>378</v>
      </c>
      <c r="N468" s="280">
        <v>11570.4</v>
      </c>
      <c r="O468" s="280">
        <v>11506.1</v>
      </c>
    </row>
    <row r="469" spans="1:15" ht="30" thickBot="1" x14ac:dyDescent="0.3">
      <c r="A469" s="97" t="s">
        <v>411</v>
      </c>
      <c r="B469" s="291">
        <v>910</v>
      </c>
      <c r="C469" s="312"/>
      <c r="D469" s="312"/>
      <c r="E469" s="282"/>
      <c r="F469" s="283"/>
      <c r="G469" s="313">
        <f>G470</f>
        <v>23476.7</v>
      </c>
      <c r="H469" s="97" t="s">
        <v>411</v>
      </c>
      <c r="I469" s="291">
        <v>910</v>
      </c>
      <c r="J469" s="312"/>
      <c r="K469" s="312"/>
      <c r="L469" s="282"/>
      <c r="M469" s="283"/>
      <c r="N469" s="313">
        <f t="shared" ref="N469:O471" si="26">N470</f>
        <v>20563.400000000001</v>
      </c>
      <c r="O469" s="313">
        <f t="shared" si="26"/>
        <v>18961</v>
      </c>
    </row>
    <row r="470" spans="1:15" ht="15.75" thickBot="1" x14ac:dyDescent="0.3">
      <c r="A470" s="30" t="s">
        <v>409</v>
      </c>
      <c r="B470" s="127">
        <v>910</v>
      </c>
      <c r="C470" s="128" t="s">
        <v>531</v>
      </c>
      <c r="D470" s="128"/>
      <c r="E470" s="50"/>
      <c r="F470" s="49"/>
      <c r="G470" s="299">
        <f>G471</f>
        <v>23476.7</v>
      </c>
      <c r="H470" s="30" t="s">
        <v>409</v>
      </c>
      <c r="I470" s="127">
        <v>910</v>
      </c>
      <c r="J470" s="128" t="s">
        <v>531</v>
      </c>
      <c r="K470" s="128"/>
      <c r="L470" s="50"/>
      <c r="M470" s="49"/>
      <c r="N470" s="299">
        <f t="shared" si="26"/>
        <v>20563.400000000001</v>
      </c>
      <c r="O470" s="299">
        <f t="shared" si="26"/>
        <v>18961</v>
      </c>
    </row>
    <row r="471" spans="1:15" ht="15.75" thickBot="1" x14ac:dyDescent="0.3">
      <c r="A471" s="52" t="s">
        <v>379</v>
      </c>
      <c r="B471" s="127">
        <v>910</v>
      </c>
      <c r="C471" s="128" t="s">
        <v>531</v>
      </c>
      <c r="D471" s="128" t="s">
        <v>364</v>
      </c>
      <c r="E471" s="50"/>
      <c r="F471" s="49"/>
      <c r="G471" s="299">
        <f>G472</f>
        <v>23476.7</v>
      </c>
      <c r="H471" s="52" t="s">
        <v>379</v>
      </c>
      <c r="I471" s="127">
        <v>910</v>
      </c>
      <c r="J471" s="128" t="s">
        <v>531</v>
      </c>
      <c r="K471" s="128" t="s">
        <v>364</v>
      </c>
      <c r="L471" s="50"/>
      <c r="M471" s="49"/>
      <c r="N471" s="299">
        <f t="shared" si="26"/>
        <v>20563.400000000001</v>
      </c>
      <c r="O471" s="299">
        <f t="shared" si="26"/>
        <v>18961</v>
      </c>
    </row>
    <row r="472" spans="1:15" ht="39" thickBot="1" x14ac:dyDescent="0.3">
      <c r="A472" s="79" t="s">
        <v>245</v>
      </c>
      <c r="B472" s="49">
        <v>910</v>
      </c>
      <c r="C472" s="50" t="s">
        <v>531</v>
      </c>
      <c r="D472" s="50" t="s">
        <v>364</v>
      </c>
      <c r="E472" s="34" t="s">
        <v>282</v>
      </c>
      <c r="F472" s="34"/>
      <c r="G472" s="279">
        <f>G473+G485+G491+G497+G502+G506</f>
        <v>23476.7</v>
      </c>
      <c r="H472" s="79" t="s">
        <v>245</v>
      </c>
      <c r="I472" s="49">
        <v>910</v>
      </c>
      <c r="J472" s="50" t="s">
        <v>531</v>
      </c>
      <c r="K472" s="50" t="s">
        <v>364</v>
      </c>
      <c r="L472" s="34" t="s">
        <v>282</v>
      </c>
      <c r="M472" s="34"/>
      <c r="N472" s="279">
        <f>N473+N485+N491+N497+N502+N506</f>
        <v>20563.400000000001</v>
      </c>
      <c r="O472" s="279">
        <f>O473+O485+O491+O497+O502+O506</f>
        <v>18961</v>
      </c>
    </row>
    <row r="473" spans="1:15" ht="39" thickBot="1" x14ac:dyDescent="0.3">
      <c r="A473" s="79" t="s">
        <v>246</v>
      </c>
      <c r="B473" s="49">
        <v>910</v>
      </c>
      <c r="C473" s="50" t="s">
        <v>531</v>
      </c>
      <c r="D473" s="50" t="s">
        <v>364</v>
      </c>
      <c r="E473" s="34" t="s">
        <v>283</v>
      </c>
      <c r="F473" s="34"/>
      <c r="G473" s="279">
        <f>G474</f>
        <v>22554.7</v>
      </c>
      <c r="H473" s="79" t="s">
        <v>246</v>
      </c>
      <c r="I473" s="49">
        <v>910</v>
      </c>
      <c r="J473" s="50" t="s">
        <v>531</v>
      </c>
      <c r="K473" s="50" t="s">
        <v>364</v>
      </c>
      <c r="L473" s="34" t="s">
        <v>283</v>
      </c>
      <c r="M473" s="34"/>
      <c r="N473" s="279">
        <f>N474</f>
        <v>18283</v>
      </c>
      <c r="O473" s="279">
        <f>O474</f>
        <v>18239</v>
      </c>
    </row>
    <row r="474" spans="1:15" ht="26.25" thickBot="1" x14ac:dyDescent="0.3">
      <c r="A474" s="79" t="s">
        <v>247</v>
      </c>
      <c r="B474" s="49">
        <v>910</v>
      </c>
      <c r="C474" s="50" t="s">
        <v>531</v>
      </c>
      <c r="D474" s="50" t="s">
        <v>364</v>
      </c>
      <c r="E474" s="34" t="s">
        <v>284</v>
      </c>
      <c r="F474" s="34"/>
      <c r="G474" s="279">
        <f>G475+G477+G480+G483</f>
        <v>22554.7</v>
      </c>
      <c r="H474" s="79" t="s">
        <v>247</v>
      </c>
      <c r="I474" s="49">
        <v>910</v>
      </c>
      <c r="J474" s="50" t="s">
        <v>531</v>
      </c>
      <c r="K474" s="50" t="s">
        <v>364</v>
      </c>
      <c r="L474" s="34" t="s">
        <v>284</v>
      </c>
      <c r="M474" s="34"/>
      <c r="N474" s="279">
        <f>N475+N477+N480+N483</f>
        <v>18283</v>
      </c>
      <c r="O474" s="279">
        <f>O475+O477+O480+O483</f>
        <v>18239</v>
      </c>
    </row>
    <row r="475" spans="1:15" ht="15.75" thickBot="1" x14ac:dyDescent="0.3">
      <c r="A475" s="104" t="s">
        <v>563</v>
      </c>
      <c r="B475" s="315">
        <v>910</v>
      </c>
      <c r="C475" s="294" t="s">
        <v>531</v>
      </c>
      <c r="D475" s="294" t="s">
        <v>364</v>
      </c>
      <c r="E475" s="35" t="s">
        <v>285</v>
      </c>
      <c r="F475" s="35"/>
      <c r="G475" s="280">
        <f>G476</f>
        <v>21783.200000000001</v>
      </c>
      <c r="H475" s="104" t="s">
        <v>563</v>
      </c>
      <c r="I475" s="315">
        <v>910</v>
      </c>
      <c r="J475" s="294" t="s">
        <v>531</v>
      </c>
      <c r="K475" s="294" t="s">
        <v>364</v>
      </c>
      <c r="L475" s="35" t="s">
        <v>285</v>
      </c>
      <c r="M475" s="35"/>
      <c r="N475" s="280">
        <f>N476</f>
        <v>17619</v>
      </c>
      <c r="O475" s="280">
        <f>O476</f>
        <v>17575</v>
      </c>
    </row>
    <row r="476" spans="1:15" ht="37.5" thickBot="1" x14ac:dyDescent="0.3">
      <c r="A476" s="6" t="s">
        <v>546</v>
      </c>
      <c r="B476" s="45">
        <v>910</v>
      </c>
      <c r="C476" s="35" t="s">
        <v>531</v>
      </c>
      <c r="D476" s="35" t="s">
        <v>364</v>
      </c>
      <c r="E476" s="35" t="s">
        <v>285</v>
      </c>
      <c r="F476" s="35" t="s">
        <v>436</v>
      </c>
      <c r="G476" s="280">
        <f>21083.2+700</f>
        <v>21783.200000000001</v>
      </c>
      <c r="H476" s="6" t="s">
        <v>546</v>
      </c>
      <c r="I476" s="45">
        <v>910</v>
      </c>
      <c r="J476" s="35" t="s">
        <v>531</v>
      </c>
      <c r="K476" s="35" t="s">
        <v>364</v>
      </c>
      <c r="L476" s="35" t="s">
        <v>285</v>
      </c>
      <c r="M476" s="35" t="s">
        <v>436</v>
      </c>
      <c r="N476" s="280">
        <v>17619</v>
      </c>
      <c r="O476" s="280">
        <f>18575-1000</f>
        <v>17575</v>
      </c>
    </row>
    <row r="477" spans="1:15" ht="26.25" thickBot="1" x14ac:dyDescent="0.3">
      <c r="A477" s="62" t="s">
        <v>564</v>
      </c>
      <c r="B477" s="315">
        <v>910</v>
      </c>
      <c r="C477" s="294" t="s">
        <v>531</v>
      </c>
      <c r="D477" s="294" t="s">
        <v>364</v>
      </c>
      <c r="E477" s="35" t="s">
        <v>286</v>
      </c>
      <c r="F477" s="35"/>
      <c r="G477" s="280">
        <f>G478+G479</f>
        <v>530.5</v>
      </c>
      <c r="H477" s="62" t="s">
        <v>564</v>
      </c>
      <c r="I477" s="315">
        <v>910</v>
      </c>
      <c r="J477" s="294" t="s">
        <v>531</v>
      </c>
      <c r="K477" s="294" t="s">
        <v>364</v>
      </c>
      <c r="L477" s="35" t="s">
        <v>286</v>
      </c>
      <c r="M477" s="35"/>
      <c r="N477" s="280">
        <f>N478+N479</f>
        <v>443</v>
      </c>
      <c r="O477" s="280">
        <f>O478+O479</f>
        <v>451</v>
      </c>
    </row>
    <row r="478" spans="1:15" ht="15.75" thickBot="1" x14ac:dyDescent="0.3">
      <c r="A478" s="32" t="s">
        <v>547</v>
      </c>
      <c r="B478" s="45">
        <v>910</v>
      </c>
      <c r="C478" s="35" t="s">
        <v>531</v>
      </c>
      <c r="D478" s="35" t="s">
        <v>364</v>
      </c>
      <c r="E478" s="35" t="s">
        <v>286</v>
      </c>
      <c r="F478" s="35" t="s">
        <v>565</v>
      </c>
      <c r="G478" s="280">
        <v>487.5</v>
      </c>
      <c r="H478" s="32" t="s">
        <v>547</v>
      </c>
      <c r="I478" s="45">
        <v>910</v>
      </c>
      <c r="J478" s="35" t="s">
        <v>531</v>
      </c>
      <c r="K478" s="35" t="s">
        <v>364</v>
      </c>
      <c r="L478" s="35" t="s">
        <v>286</v>
      </c>
      <c r="M478" s="35" t="s">
        <v>565</v>
      </c>
      <c r="N478" s="280">
        <v>400</v>
      </c>
      <c r="O478" s="280">
        <v>408</v>
      </c>
    </row>
    <row r="479" spans="1:15" ht="15.75" thickBot="1" x14ac:dyDescent="0.3">
      <c r="A479" s="37" t="s">
        <v>548</v>
      </c>
      <c r="B479" s="45">
        <v>910</v>
      </c>
      <c r="C479" s="35" t="s">
        <v>531</v>
      </c>
      <c r="D479" s="35" t="s">
        <v>364</v>
      </c>
      <c r="E479" s="35" t="s">
        <v>286</v>
      </c>
      <c r="F479" s="35" t="s">
        <v>435</v>
      </c>
      <c r="G479" s="280">
        <v>43</v>
      </c>
      <c r="H479" s="37" t="s">
        <v>548</v>
      </c>
      <c r="I479" s="45">
        <v>910</v>
      </c>
      <c r="J479" s="35" t="s">
        <v>531</v>
      </c>
      <c r="K479" s="35" t="s">
        <v>364</v>
      </c>
      <c r="L479" s="35" t="s">
        <v>286</v>
      </c>
      <c r="M479" s="35" t="s">
        <v>435</v>
      </c>
      <c r="N479" s="280">
        <v>43</v>
      </c>
      <c r="O479" s="280">
        <v>43</v>
      </c>
    </row>
    <row r="480" spans="1:15" ht="26.25" thickBot="1" x14ac:dyDescent="0.3">
      <c r="A480" s="62" t="s">
        <v>0</v>
      </c>
      <c r="B480" s="315">
        <v>910</v>
      </c>
      <c r="C480" s="294" t="s">
        <v>531</v>
      </c>
      <c r="D480" s="294" t="s">
        <v>364</v>
      </c>
      <c r="E480" s="35" t="s">
        <v>287</v>
      </c>
      <c r="F480" s="35"/>
      <c r="G480" s="280">
        <f>G482+G481</f>
        <v>10</v>
      </c>
      <c r="H480" s="62" t="s">
        <v>0</v>
      </c>
      <c r="I480" s="315">
        <v>910</v>
      </c>
      <c r="J480" s="294" t="s">
        <v>531</v>
      </c>
      <c r="K480" s="294" t="s">
        <v>364</v>
      </c>
      <c r="L480" s="35" t="s">
        <v>287</v>
      </c>
      <c r="M480" s="35"/>
      <c r="N480" s="280">
        <f>N482+N481</f>
        <v>10</v>
      </c>
      <c r="O480" s="280">
        <f>O482+O481</f>
        <v>2</v>
      </c>
    </row>
    <row r="481" spans="1:15" ht="37.5" thickBot="1" x14ac:dyDescent="0.3">
      <c r="A481" s="6" t="s">
        <v>546</v>
      </c>
      <c r="B481" s="315">
        <v>910</v>
      </c>
      <c r="C481" s="294" t="s">
        <v>531</v>
      </c>
      <c r="D481" s="294" t="s">
        <v>364</v>
      </c>
      <c r="E481" s="35" t="s">
        <v>287</v>
      </c>
      <c r="F481" s="35" t="s">
        <v>436</v>
      </c>
      <c r="G481" s="280"/>
      <c r="H481" s="6" t="s">
        <v>546</v>
      </c>
      <c r="I481" s="315">
        <v>910</v>
      </c>
      <c r="J481" s="294" t="s">
        <v>531</v>
      </c>
      <c r="K481" s="294" t="s">
        <v>364</v>
      </c>
      <c r="L481" s="35" t="s">
        <v>287</v>
      </c>
      <c r="M481" s="35" t="s">
        <v>436</v>
      </c>
      <c r="N481" s="280"/>
      <c r="O481" s="280"/>
    </row>
    <row r="482" spans="1:15" ht="15.75" thickBot="1" x14ac:dyDescent="0.3">
      <c r="A482" s="32" t="s">
        <v>547</v>
      </c>
      <c r="B482" s="45">
        <v>910</v>
      </c>
      <c r="C482" s="35" t="s">
        <v>531</v>
      </c>
      <c r="D482" s="35" t="s">
        <v>364</v>
      </c>
      <c r="E482" s="35" t="s">
        <v>287</v>
      </c>
      <c r="F482" s="35" t="s">
        <v>565</v>
      </c>
      <c r="G482" s="280">
        <v>10</v>
      </c>
      <c r="H482" s="32" t="s">
        <v>547</v>
      </c>
      <c r="I482" s="45">
        <v>910</v>
      </c>
      <c r="J482" s="35" t="s">
        <v>531</v>
      </c>
      <c r="K482" s="35" t="s">
        <v>364</v>
      </c>
      <c r="L482" s="35" t="s">
        <v>287</v>
      </c>
      <c r="M482" s="35" t="s">
        <v>565</v>
      </c>
      <c r="N482" s="280">
        <v>10</v>
      </c>
      <c r="O482" s="280">
        <v>2</v>
      </c>
    </row>
    <row r="483" spans="1:15" ht="26.25" thickBot="1" x14ac:dyDescent="0.3">
      <c r="A483" s="108" t="s">
        <v>2</v>
      </c>
      <c r="B483" s="315">
        <v>910</v>
      </c>
      <c r="C483" s="294" t="s">
        <v>531</v>
      </c>
      <c r="D483" s="294" t="s">
        <v>364</v>
      </c>
      <c r="E483" s="35" t="s">
        <v>288</v>
      </c>
      <c r="F483" s="35"/>
      <c r="G483" s="280">
        <f>G484</f>
        <v>231</v>
      </c>
      <c r="H483" s="108" t="s">
        <v>2</v>
      </c>
      <c r="I483" s="315">
        <v>910</v>
      </c>
      <c r="J483" s="294" t="s">
        <v>531</v>
      </c>
      <c r="K483" s="294" t="s">
        <v>364</v>
      </c>
      <c r="L483" s="35" t="s">
        <v>288</v>
      </c>
      <c r="M483" s="35"/>
      <c r="N483" s="280">
        <f>N484</f>
        <v>211</v>
      </c>
      <c r="O483" s="280">
        <f>O484</f>
        <v>211</v>
      </c>
    </row>
    <row r="484" spans="1:15" ht="15.75" thickBot="1" x14ac:dyDescent="0.3">
      <c r="A484" s="32" t="s">
        <v>547</v>
      </c>
      <c r="B484" s="45">
        <v>910</v>
      </c>
      <c r="C484" s="35" t="s">
        <v>531</v>
      </c>
      <c r="D484" s="35" t="s">
        <v>364</v>
      </c>
      <c r="E484" s="35" t="s">
        <v>288</v>
      </c>
      <c r="F484" s="35" t="s">
        <v>565</v>
      </c>
      <c r="G484" s="280">
        <v>231</v>
      </c>
      <c r="H484" s="32" t="s">
        <v>547</v>
      </c>
      <c r="I484" s="45">
        <v>910</v>
      </c>
      <c r="J484" s="35" t="s">
        <v>531</v>
      </c>
      <c r="K484" s="35" t="s">
        <v>364</v>
      </c>
      <c r="L484" s="35" t="s">
        <v>288</v>
      </c>
      <c r="M484" s="35" t="s">
        <v>565</v>
      </c>
      <c r="N484" s="280">
        <v>211</v>
      </c>
      <c r="O484" s="280">
        <v>211</v>
      </c>
    </row>
    <row r="485" spans="1:15" ht="39" thickBot="1" x14ac:dyDescent="0.3">
      <c r="A485" s="79" t="s">
        <v>248</v>
      </c>
      <c r="B485" s="49">
        <v>910</v>
      </c>
      <c r="C485" s="50" t="s">
        <v>531</v>
      </c>
      <c r="D485" s="50" t="s">
        <v>364</v>
      </c>
      <c r="E485" s="34" t="s">
        <v>290</v>
      </c>
      <c r="F485" s="35"/>
      <c r="G485" s="279">
        <f>G486</f>
        <v>265</v>
      </c>
      <c r="H485" s="79" t="s">
        <v>248</v>
      </c>
      <c r="I485" s="49">
        <v>910</v>
      </c>
      <c r="J485" s="50" t="s">
        <v>531</v>
      </c>
      <c r="K485" s="50" t="s">
        <v>364</v>
      </c>
      <c r="L485" s="34" t="s">
        <v>290</v>
      </c>
      <c r="M485" s="35"/>
      <c r="N485" s="279">
        <f>N486</f>
        <v>1723.4</v>
      </c>
      <c r="O485" s="279">
        <f>O486</f>
        <v>215</v>
      </c>
    </row>
    <row r="486" spans="1:15" ht="39" thickBot="1" x14ac:dyDescent="0.3">
      <c r="A486" s="83" t="s">
        <v>249</v>
      </c>
      <c r="B486" s="49">
        <v>910</v>
      </c>
      <c r="C486" s="50" t="s">
        <v>531</v>
      </c>
      <c r="D486" s="50" t="s">
        <v>364</v>
      </c>
      <c r="E486" s="34" t="s">
        <v>291</v>
      </c>
      <c r="F486" s="34"/>
      <c r="G486" s="279">
        <f>G487</f>
        <v>265</v>
      </c>
      <c r="H486" s="83" t="s">
        <v>249</v>
      </c>
      <c r="I486" s="49">
        <v>910</v>
      </c>
      <c r="J486" s="50" t="s">
        <v>531</v>
      </c>
      <c r="K486" s="50" t="s">
        <v>364</v>
      </c>
      <c r="L486" s="34" t="s">
        <v>291</v>
      </c>
      <c r="M486" s="34"/>
      <c r="N486" s="279">
        <f>N487</f>
        <v>1723.4</v>
      </c>
      <c r="O486" s="279">
        <f>O487</f>
        <v>215</v>
      </c>
    </row>
    <row r="487" spans="1:15" ht="26.25" thickBot="1" x14ac:dyDescent="0.3">
      <c r="A487" s="76" t="s">
        <v>400</v>
      </c>
      <c r="B487" s="46">
        <v>910</v>
      </c>
      <c r="C487" s="107" t="s">
        <v>531</v>
      </c>
      <c r="D487" s="107" t="s">
        <v>364</v>
      </c>
      <c r="E487" s="35" t="s">
        <v>292</v>
      </c>
      <c r="F487" s="34"/>
      <c r="G487" s="280">
        <f>G488+G489+G490</f>
        <v>265</v>
      </c>
      <c r="H487" s="76" t="s">
        <v>400</v>
      </c>
      <c r="I487" s="46">
        <v>910</v>
      </c>
      <c r="J487" s="107" t="s">
        <v>531</v>
      </c>
      <c r="K487" s="107" t="s">
        <v>364</v>
      </c>
      <c r="L487" s="35" t="s">
        <v>292</v>
      </c>
      <c r="M487" s="34"/>
      <c r="N487" s="280">
        <f>N488+N489+N490</f>
        <v>1723.4</v>
      </c>
      <c r="O487" s="280">
        <f>O488+O489+O490</f>
        <v>215</v>
      </c>
    </row>
    <row r="488" spans="1:15" ht="37.5" thickBot="1" x14ac:dyDescent="0.3">
      <c r="A488" s="6" t="s">
        <v>546</v>
      </c>
      <c r="B488" s="315">
        <v>910</v>
      </c>
      <c r="C488" s="294" t="s">
        <v>531</v>
      </c>
      <c r="D488" s="294" t="s">
        <v>364</v>
      </c>
      <c r="E488" s="35" t="s">
        <v>292</v>
      </c>
      <c r="F488" s="35" t="s">
        <v>436</v>
      </c>
      <c r="G488" s="280"/>
      <c r="H488" s="6" t="s">
        <v>546</v>
      </c>
      <c r="I488" s="315">
        <v>910</v>
      </c>
      <c r="J488" s="294" t="s">
        <v>531</v>
      </c>
      <c r="K488" s="294" t="s">
        <v>364</v>
      </c>
      <c r="L488" s="35" t="s">
        <v>292</v>
      </c>
      <c r="M488" s="35" t="s">
        <v>436</v>
      </c>
      <c r="N488" s="280"/>
      <c r="O488" s="280"/>
    </row>
    <row r="489" spans="1:15" ht="15.75" thickBot="1" x14ac:dyDescent="0.3">
      <c r="A489" s="32" t="s">
        <v>547</v>
      </c>
      <c r="B489" s="45">
        <v>910</v>
      </c>
      <c r="C489" s="35" t="s">
        <v>531</v>
      </c>
      <c r="D489" s="35" t="s">
        <v>364</v>
      </c>
      <c r="E489" s="35" t="s">
        <v>292</v>
      </c>
      <c r="F489" s="35" t="s">
        <v>565</v>
      </c>
      <c r="G489" s="280">
        <v>178</v>
      </c>
      <c r="H489" s="32" t="s">
        <v>547</v>
      </c>
      <c r="I489" s="45">
        <v>910</v>
      </c>
      <c r="J489" s="35" t="s">
        <v>531</v>
      </c>
      <c r="K489" s="35" t="s">
        <v>364</v>
      </c>
      <c r="L489" s="35" t="s">
        <v>292</v>
      </c>
      <c r="M489" s="35" t="s">
        <v>565</v>
      </c>
      <c r="N489" s="280">
        <f>2128-491.6</f>
        <v>1636.4</v>
      </c>
      <c r="O489" s="280">
        <v>128</v>
      </c>
    </row>
    <row r="490" spans="1:15" ht="15.75" thickBot="1" x14ac:dyDescent="0.3">
      <c r="A490" s="37" t="s">
        <v>548</v>
      </c>
      <c r="B490" s="45">
        <v>910</v>
      </c>
      <c r="C490" s="35" t="s">
        <v>531</v>
      </c>
      <c r="D490" s="35" t="s">
        <v>364</v>
      </c>
      <c r="E490" s="35" t="s">
        <v>292</v>
      </c>
      <c r="F490" s="35" t="s">
        <v>435</v>
      </c>
      <c r="G490" s="280">
        <v>87</v>
      </c>
      <c r="H490" s="37" t="s">
        <v>548</v>
      </c>
      <c r="I490" s="45">
        <v>910</v>
      </c>
      <c r="J490" s="35" t="s">
        <v>531</v>
      </c>
      <c r="K490" s="35" t="s">
        <v>364</v>
      </c>
      <c r="L490" s="35" t="s">
        <v>292</v>
      </c>
      <c r="M490" s="35" t="s">
        <v>435</v>
      </c>
      <c r="N490" s="280">
        <v>87</v>
      </c>
      <c r="O490" s="280">
        <v>87</v>
      </c>
    </row>
    <row r="491" spans="1:15" ht="39" thickBot="1" x14ac:dyDescent="0.3">
      <c r="A491" s="79" t="s">
        <v>250</v>
      </c>
      <c r="B491" s="49">
        <v>910</v>
      </c>
      <c r="C491" s="50" t="s">
        <v>531</v>
      </c>
      <c r="D491" s="50" t="s">
        <v>364</v>
      </c>
      <c r="E491" s="34" t="s">
        <v>293</v>
      </c>
      <c r="F491" s="35"/>
      <c r="G491" s="279">
        <f>G492</f>
        <v>166</v>
      </c>
      <c r="H491" s="79" t="s">
        <v>250</v>
      </c>
      <c r="I491" s="49">
        <v>910</v>
      </c>
      <c r="J491" s="50" t="s">
        <v>531</v>
      </c>
      <c r="K491" s="50" t="s">
        <v>364</v>
      </c>
      <c r="L491" s="34" t="s">
        <v>293</v>
      </c>
      <c r="M491" s="35"/>
      <c r="N491" s="279">
        <f>N492</f>
        <v>166</v>
      </c>
      <c r="O491" s="279">
        <f>O492</f>
        <v>166</v>
      </c>
    </row>
    <row r="492" spans="1:15" ht="39" thickBot="1" x14ac:dyDescent="0.3">
      <c r="A492" s="83" t="s">
        <v>251</v>
      </c>
      <c r="B492" s="49">
        <v>910</v>
      </c>
      <c r="C492" s="50" t="s">
        <v>531</v>
      </c>
      <c r="D492" s="50" t="s">
        <v>364</v>
      </c>
      <c r="E492" s="34" t="s">
        <v>294</v>
      </c>
      <c r="F492" s="34"/>
      <c r="G492" s="279">
        <f>G493</f>
        <v>166</v>
      </c>
      <c r="H492" s="83" t="s">
        <v>251</v>
      </c>
      <c r="I492" s="49">
        <v>910</v>
      </c>
      <c r="J492" s="50" t="s">
        <v>531</v>
      </c>
      <c r="K492" s="50" t="s">
        <v>364</v>
      </c>
      <c r="L492" s="34" t="s">
        <v>294</v>
      </c>
      <c r="M492" s="34"/>
      <c r="N492" s="279">
        <f>N493</f>
        <v>166</v>
      </c>
      <c r="O492" s="279">
        <f>O493</f>
        <v>166</v>
      </c>
    </row>
    <row r="493" spans="1:15" ht="26.25" thickBot="1" x14ac:dyDescent="0.3">
      <c r="A493" s="76" t="s">
        <v>401</v>
      </c>
      <c r="B493" s="46">
        <v>910</v>
      </c>
      <c r="C493" s="107" t="s">
        <v>531</v>
      </c>
      <c r="D493" s="107" t="s">
        <v>364</v>
      </c>
      <c r="E493" s="35" t="s">
        <v>294</v>
      </c>
      <c r="F493" s="35"/>
      <c r="G493" s="279">
        <f>G494+G495+G496</f>
        <v>166</v>
      </c>
      <c r="H493" s="76" t="s">
        <v>401</v>
      </c>
      <c r="I493" s="46">
        <v>910</v>
      </c>
      <c r="J493" s="107" t="s">
        <v>531</v>
      </c>
      <c r="K493" s="107" t="s">
        <v>364</v>
      </c>
      <c r="L493" s="35" t="s">
        <v>294</v>
      </c>
      <c r="M493" s="35"/>
      <c r="N493" s="279">
        <f>N494+N495+N496</f>
        <v>166</v>
      </c>
      <c r="O493" s="279">
        <f>O494+O495+O496</f>
        <v>166</v>
      </c>
    </row>
    <row r="494" spans="1:15" ht="37.5" thickBot="1" x14ac:dyDescent="0.3">
      <c r="A494" s="6" t="s">
        <v>546</v>
      </c>
      <c r="B494" s="315">
        <v>910</v>
      </c>
      <c r="C494" s="294" t="s">
        <v>531</v>
      </c>
      <c r="D494" s="294" t="s">
        <v>364</v>
      </c>
      <c r="E494" s="35" t="s">
        <v>214</v>
      </c>
      <c r="F494" s="35" t="s">
        <v>436</v>
      </c>
      <c r="G494" s="280"/>
      <c r="H494" s="6" t="s">
        <v>546</v>
      </c>
      <c r="I494" s="315">
        <v>910</v>
      </c>
      <c r="J494" s="294" t="s">
        <v>531</v>
      </c>
      <c r="K494" s="294" t="s">
        <v>364</v>
      </c>
      <c r="L494" s="35" t="s">
        <v>214</v>
      </c>
      <c r="M494" s="35" t="s">
        <v>436</v>
      </c>
      <c r="N494" s="280"/>
      <c r="O494" s="280"/>
    </row>
    <row r="495" spans="1:15" ht="15.75" thickBot="1" x14ac:dyDescent="0.3">
      <c r="A495" s="32" t="s">
        <v>547</v>
      </c>
      <c r="B495" s="45">
        <v>910</v>
      </c>
      <c r="C495" s="35" t="s">
        <v>531</v>
      </c>
      <c r="D495" s="35" t="s">
        <v>364</v>
      </c>
      <c r="E495" s="35" t="s">
        <v>214</v>
      </c>
      <c r="F495" s="35" t="s">
        <v>565</v>
      </c>
      <c r="G495" s="280">
        <v>150</v>
      </c>
      <c r="H495" s="32" t="s">
        <v>547</v>
      </c>
      <c r="I495" s="45">
        <v>910</v>
      </c>
      <c r="J495" s="35" t="s">
        <v>531</v>
      </c>
      <c r="K495" s="35" t="s">
        <v>364</v>
      </c>
      <c r="L495" s="35" t="s">
        <v>214</v>
      </c>
      <c r="M495" s="35" t="s">
        <v>565</v>
      </c>
      <c r="N495" s="280">
        <v>150</v>
      </c>
      <c r="O495" s="280">
        <v>150</v>
      </c>
    </row>
    <row r="496" spans="1:15" ht="15.75" thickBot="1" x14ac:dyDescent="0.3">
      <c r="A496" s="37" t="s">
        <v>548</v>
      </c>
      <c r="B496" s="45">
        <v>910</v>
      </c>
      <c r="C496" s="35" t="s">
        <v>531</v>
      </c>
      <c r="D496" s="35" t="s">
        <v>364</v>
      </c>
      <c r="E496" s="35" t="s">
        <v>214</v>
      </c>
      <c r="F496" s="35" t="s">
        <v>435</v>
      </c>
      <c r="G496" s="280">
        <v>16</v>
      </c>
      <c r="H496" s="37" t="s">
        <v>548</v>
      </c>
      <c r="I496" s="45">
        <v>910</v>
      </c>
      <c r="J496" s="35" t="s">
        <v>531</v>
      </c>
      <c r="K496" s="35" t="s">
        <v>364</v>
      </c>
      <c r="L496" s="35" t="s">
        <v>214</v>
      </c>
      <c r="M496" s="35" t="s">
        <v>435</v>
      </c>
      <c r="N496" s="280">
        <v>16</v>
      </c>
      <c r="O496" s="280">
        <v>16</v>
      </c>
    </row>
    <row r="497" spans="1:15" ht="26.25" thickBot="1" x14ac:dyDescent="0.3">
      <c r="A497" s="79" t="s">
        <v>255</v>
      </c>
      <c r="B497" s="49">
        <v>910</v>
      </c>
      <c r="C497" s="50" t="s">
        <v>531</v>
      </c>
      <c r="D497" s="50" t="s">
        <v>364</v>
      </c>
      <c r="E497" s="34" t="s">
        <v>296</v>
      </c>
      <c r="F497" s="35"/>
      <c r="G497" s="279">
        <f>G498</f>
        <v>100</v>
      </c>
      <c r="H497" s="79" t="s">
        <v>255</v>
      </c>
      <c r="I497" s="49">
        <v>910</v>
      </c>
      <c r="J497" s="50" t="s">
        <v>531</v>
      </c>
      <c r="K497" s="50" t="s">
        <v>364</v>
      </c>
      <c r="L497" s="34" t="s">
        <v>296</v>
      </c>
      <c r="M497" s="35"/>
      <c r="N497" s="279">
        <f>N498</f>
        <v>0</v>
      </c>
      <c r="O497" s="279">
        <f>O498</f>
        <v>0</v>
      </c>
    </row>
    <row r="498" spans="1:15" ht="39" thickBot="1" x14ac:dyDescent="0.3">
      <c r="A498" s="83" t="s">
        <v>256</v>
      </c>
      <c r="B498" s="49">
        <v>910</v>
      </c>
      <c r="C498" s="50" t="s">
        <v>531</v>
      </c>
      <c r="D498" s="50" t="s">
        <v>364</v>
      </c>
      <c r="E498" s="34" t="s">
        <v>297</v>
      </c>
      <c r="F498" s="34"/>
      <c r="G498" s="279">
        <f>G499</f>
        <v>100</v>
      </c>
      <c r="H498" s="83" t="s">
        <v>256</v>
      </c>
      <c r="I498" s="49">
        <v>910</v>
      </c>
      <c r="J498" s="50" t="s">
        <v>531</v>
      </c>
      <c r="K498" s="50" t="s">
        <v>364</v>
      </c>
      <c r="L498" s="34" t="s">
        <v>297</v>
      </c>
      <c r="M498" s="34"/>
      <c r="N498" s="279">
        <f>N499</f>
        <v>0</v>
      </c>
      <c r="O498" s="279">
        <f>O499</f>
        <v>0</v>
      </c>
    </row>
    <row r="499" spans="1:15" ht="26.25" thickBot="1" x14ac:dyDescent="0.3">
      <c r="A499" s="76" t="s">
        <v>257</v>
      </c>
      <c r="B499" s="46">
        <v>910</v>
      </c>
      <c r="C499" s="107" t="s">
        <v>531</v>
      </c>
      <c r="D499" s="107" t="s">
        <v>364</v>
      </c>
      <c r="E499" s="35" t="s">
        <v>298</v>
      </c>
      <c r="F499" s="34"/>
      <c r="G499" s="279">
        <f>G500+G501</f>
        <v>100</v>
      </c>
      <c r="H499" s="76" t="s">
        <v>257</v>
      </c>
      <c r="I499" s="46">
        <v>910</v>
      </c>
      <c r="J499" s="107" t="s">
        <v>531</v>
      </c>
      <c r="K499" s="107" t="s">
        <v>364</v>
      </c>
      <c r="L499" s="35" t="s">
        <v>298</v>
      </c>
      <c r="M499" s="34"/>
      <c r="N499" s="279">
        <f>N500+N501</f>
        <v>0</v>
      </c>
      <c r="O499" s="279">
        <f>O500+O501</f>
        <v>0</v>
      </c>
    </row>
    <row r="500" spans="1:15" ht="37.5" thickBot="1" x14ac:dyDescent="0.3">
      <c r="A500" s="6" t="s">
        <v>546</v>
      </c>
      <c r="B500" s="46">
        <v>910</v>
      </c>
      <c r="C500" s="107" t="s">
        <v>531</v>
      </c>
      <c r="D500" s="107" t="s">
        <v>364</v>
      </c>
      <c r="E500" s="35" t="s">
        <v>298</v>
      </c>
      <c r="F500" s="35" t="s">
        <v>436</v>
      </c>
      <c r="G500" s="280"/>
      <c r="H500" s="6" t="s">
        <v>546</v>
      </c>
      <c r="I500" s="46">
        <v>910</v>
      </c>
      <c r="J500" s="107" t="s">
        <v>531</v>
      </c>
      <c r="K500" s="107" t="s">
        <v>364</v>
      </c>
      <c r="L500" s="35" t="s">
        <v>298</v>
      </c>
      <c r="M500" s="35" t="s">
        <v>436</v>
      </c>
      <c r="N500" s="280"/>
      <c r="O500" s="280"/>
    </row>
    <row r="501" spans="1:15" ht="15.75" thickBot="1" x14ac:dyDescent="0.3">
      <c r="A501" s="32" t="s">
        <v>547</v>
      </c>
      <c r="B501" s="315">
        <v>910</v>
      </c>
      <c r="C501" s="294" t="s">
        <v>531</v>
      </c>
      <c r="D501" s="294" t="s">
        <v>364</v>
      </c>
      <c r="E501" s="35" t="s">
        <v>298</v>
      </c>
      <c r="F501" s="35" t="s">
        <v>565</v>
      </c>
      <c r="G501" s="280">
        <v>100</v>
      </c>
      <c r="H501" s="32" t="s">
        <v>547</v>
      </c>
      <c r="I501" s="315">
        <v>910</v>
      </c>
      <c r="J501" s="294" t="s">
        <v>531</v>
      </c>
      <c r="K501" s="294" t="s">
        <v>364</v>
      </c>
      <c r="L501" s="35" t="s">
        <v>298</v>
      </c>
      <c r="M501" s="35" t="s">
        <v>565</v>
      </c>
      <c r="N501" s="280">
        <v>0</v>
      </c>
      <c r="O501" s="280"/>
    </row>
    <row r="502" spans="1:15" ht="39" thickBot="1" x14ac:dyDescent="0.3">
      <c r="A502" s="79" t="s">
        <v>258</v>
      </c>
      <c r="B502" s="49">
        <v>910</v>
      </c>
      <c r="C502" s="50" t="s">
        <v>531</v>
      </c>
      <c r="D502" s="50" t="s">
        <v>364</v>
      </c>
      <c r="E502" s="34" t="s">
        <v>299</v>
      </c>
      <c r="F502" s="35"/>
      <c r="G502" s="279">
        <f>G503</f>
        <v>6</v>
      </c>
      <c r="H502" s="79" t="s">
        <v>258</v>
      </c>
      <c r="I502" s="49">
        <v>910</v>
      </c>
      <c r="J502" s="50" t="s">
        <v>531</v>
      </c>
      <c r="K502" s="50" t="s">
        <v>364</v>
      </c>
      <c r="L502" s="34" t="s">
        <v>299</v>
      </c>
      <c r="M502" s="35"/>
      <c r="N502" s="279">
        <f t="shared" ref="N502:O504" si="27">N503</f>
        <v>6</v>
      </c>
      <c r="O502" s="279">
        <f t="shared" si="27"/>
        <v>6</v>
      </c>
    </row>
    <row r="503" spans="1:15" ht="26.25" thickBot="1" x14ac:dyDescent="0.3">
      <c r="A503" s="83" t="s">
        <v>402</v>
      </c>
      <c r="B503" s="49">
        <v>910</v>
      </c>
      <c r="C503" s="50" t="s">
        <v>531</v>
      </c>
      <c r="D503" s="50" t="s">
        <v>364</v>
      </c>
      <c r="E503" s="34" t="s">
        <v>300</v>
      </c>
      <c r="F503" s="34"/>
      <c r="G503" s="279">
        <f>G504</f>
        <v>6</v>
      </c>
      <c r="H503" s="83" t="s">
        <v>402</v>
      </c>
      <c r="I503" s="49">
        <v>910</v>
      </c>
      <c r="J503" s="50" t="s">
        <v>531</v>
      </c>
      <c r="K503" s="50" t="s">
        <v>364</v>
      </c>
      <c r="L503" s="34" t="s">
        <v>300</v>
      </c>
      <c r="M503" s="34"/>
      <c r="N503" s="279">
        <f t="shared" si="27"/>
        <v>6</v>
      </c>
      <c r="O503" s="279">
        <f t="shared" si="27"/>
        <v>6</v>
      </c>
    </row>
    <row r="504" spans="1:15" ht="51.75" thickBot="1" x14ac:dyDescent="0.3">
      <c r="A504" s="76" t="s">
        <v>62</v>
      </c>
      <c r="B504" s="45">
        <v>910</v>
      </c>
      <c r="C504" s="35" t="s">
        <v>531</v>
      </c>
      <c r="D504" s="35" t="s">
        <v>364</v>
      </c>
      <c r="E504" s="35" t="s">
        <v>301</v>
      </c>
      <c r="F504" s="35"/>
      <c r="G504" s="280">
        <f>G505</f>
        <v>6</v>
      </c>
      <c r="H504" s="76" t="s">
        <v>62</v>
      </c>
      <c r="I504" s="45">
        <v>910</v>
      </c>
      <c r="J504" s="35" t="s">
        <v>531</v>
      </c>
      <c r="K504" s="35" t="s">
        <v>364</v>
      </c>
      <c r="L504" s="35" t="s">
        <v>301</v>
      </c>
      <c r="M504" s="35"/>
      <c r="N504" s="280">
        <f t="shared" si="27"/>
        <v>6</v>
      </c>
      <c r="O504" s="280">
        <f t="shared" si="27"/>
        <v>6</v>
      </c>
    </row>
    <row r="505" spans="1:15" ht="15.75" thickBot="1" x14ac:dyDescent="0.3">
      <c r="A505" s="32" t="s">
        <v>547</v>
      </c>
      <c r="B505" s="45">
        <v>910</v>
      </c>
      <c r="C505" s="35" t="s">
        <v>531</v>
      </c>
      <c r="D505" s="35" t="s">
        <v>364</v>
      </c>
      <c r="E505" s="35" t="s">
        <v>301</v>
      </c>
      <c r="F505" s="35" t="s">
        <v>565</v>
      </c>
      <c r="G505" s="280">
        <v>6</v>
      </c>
      <c r="H505" s="32" t="s">
        <v>547</v>
      </c>
      <c r="I505" s="45">
        <v>910</v>
      </c>
      <c r="J505" s="35" t="s">
        <v>531</v>
      </c>
      <c r="K505" s="35" t="s">
        <v>364</v>
      </c>
      <c r="L505" s="35" t="s">
        <v>301</v>
      </c>
      <c r="M505" s="35" t="s">
        <v>565</v>
      </c>
      <c r="N505" s="280">
        <v>6</v>
      </c>
      <c r="O505" s="280">
        <v>6</v>
      </c>
    </row>
    <row r="506" spans="1:15" ht="26.25" thickBot="1" x14ac:dyDescent="0.3">
      <c r="A506" s="79" t="s">
        <v>259</v>
      </c>
      <c r="B506" s="49">
        <v>910</v>
      </c>
      <c r="C506" s="50" t="s">
        <v>531</v>
      </c>
      <c r="D506" s="50" t="s">
        <v>364</v>
      </c>
      <c r="E506" s="34" t="s">
        <v>302</v>
      </c>
      <c r="F506" s="34"/>
      <c r="G506" s="279">
        <f>G507</f>
        <v>385</v>
      </c>
      <c r="H506" s="79" t="s">
        <v>259</v>
      </c>
      <c r="I506" s="49">
        <v>910</v>
      </c>
      <c r="J506" s="50" t="s">
        <v>531</v>
      </c>
      <c r="K506" s="50" t="s">
        <v>364</v>
      </c>
      <c r="L506" s="34" t="s">
        <v>302</v>
      </c>
      <c r="M506" s="34"/>
      <c r="N506" s="279">
        <f>N507</f>
        <v>385</v>
      </c>
      <c r="O506" s="279">
        <f>O507</f>
        <v>335</v>
      </c>
    </row>
    <row r="507" spans="1:15" ht="51.75" thickBot="1" x14ac:dyDescent="0.3">
      <c r="A507" s="83" t="s">
        <v>403</v>
      </c>
      <c r="B507" s="49">
        <v>910</v>
      </c>
      <c r="C507" s="50" t="s">
        <v>531</v>
      </c>
      <c r="D507" s="50" t="s">
        <v>364</v>
      </c>
      <c r="E507" s="34" t="s">
        <v>303</v>
      </c>
      <c r="F507" s="34"/>
      <c r="G507" s="279">
        <f>G508+G512+G510</f>
        <v>385</v>
      </c>
      <c r="H507" s="83" t="s">
        <v>403</v>
      </c>
      <c r="I507" s="49">
        <v>910</v>
      </c>
      <c r="J507" s="50" t="s">
        <v>531</v>
      </c>
      <c r="K507" s="50" t="s">
        <v>364</v>
      </c>
      <c r="L507" s="34" t="s">
        <v>303</v>
      </c>
      <c r="M507" s="34"/>
      <c r="N507" s="279">
        <f>N508+N512+N510</f>
        <v>385</v>
      </c>
      <c r="O507" s="279">
        <f>O508+O512+O510</f>
        <v>335</v>
      </c>
    </row>
    <row r="508" spans="1:15" ht="26.25" thickBot="1" x14ac:dyDescent="0.3">
      <c r="A508" s="76" t="s">
        <v>564</v>
      </c>
      <c r="B508" s="46">
        <v>910</v>
      </c>
      <c r="C508" s="107" t="s">
        <v>531</v>
      </c>
      <c r="D508" s="107" t="s">
        <v>364</v>
      </c>
      <c r="E508" s="35" t="s">
        <v>304</v>
      </c>
      <c r="F508" s="35"/>
      <c r="G508" s="280">
        <f>G509</f>
        <v>183</v>
      </c>
      <c r="H508" s="76" t="s">
        <v>564</v>
      </c>
      <c r="I508" s="46">
        <v>910</v>
      </c>
      <c r="J508" s="107" t="s">
        <v>531</v>
      </c>
      <c r="K508" s="107" t="s">
        <v>364</v>
      </c>
      <c r="L508" s="35" t="s">
        <v>304</v>
      </c>
      <c r="M508" s="35"/>
      <c r="N508" s="280">
        <f>N509</f>
        <v>180</v>
      </c>
      <c r="O508" s="280">
        <f>O509</f>
        <v>180</v>
      </c>
    </row>
    <row r="509" spans="1:15" ht="15.75" thickBot="1" x14ac:dyDescent="0.3">
      <c r="A509" s="32" t="s">
        <v>547</v>
      </c>
      <c r="B509" s="315">
        <v>910</v>
      </c>
      <c r="C509" s="294" t="s">
        <v>531</v>
      </c>
      <c r="D509" s="294" t="s">
        <v>364</v>
      </c>
      <c r="E509" s="35" t="s">
        <v>304</v>
      </c>
      <c r="F509" s="35" t="s">
        <v>565</v>
      </c>
      <c r="G509" s="280">
        <v>183</v>
      </c>
      <c r="H509" s="32" t="s">
        <v>547</v>
      </c>
      <c r="I509" s="315">
        <v>910</v>
      </c>
      <c r="J509" s="294" t="s">
        <v>531</v>
      </c>
      <c r="K509" s="294" t="s">
        <v>364</v>
      </c>
      <c r="L509" s="35" t="s">
        <v>304</v>
      </c>
      <c r="M509" s="35" t="s">
        <v>565</v>
      </c>
      <c r="N509" s="280">
        <v>180</v>
      </c>
      <c r="O509" s="280">
        <v>180</v>
      </c>
    </row>
    <row r="510" spans="1:15" ht="26.25" thickBot="1" x14ac:dyDescent="0.3">
      <c r="A510" s="62" t="s">
        <v>0</v>
      </c>
      <c r="B510" s="315">
        <v>910</v>
      </c>
      <c r="C510" s="294" t="s">
        <v>531</v>
      </c>
      <c r="D510" s="294" t="s">
        <v>364</v>
      </c>
      <c r="E510" s="35" t="s">
        <v>215</v>
      </c>
      <c r="F510" s="35"/>
      <c r="G510" s="280">
        <f>G511</f>
        <v>2</v>
      </c>
      <c r="H510" s="62" t="s">
        <v>0</v>
      </c>
      <c r="I510" s="315">
        <v>910</v>
      </c>
      <c r="J510" s="294" t="s">
        <v>531</v>
      </c>
      <c r="K510" s="294" t="s">
        <v>364</v>
      </c>
      <c r="L510" s="35" t="s">
        <v>215</v>
      </c>
      <c r="M510" s="35"/>
      <c r="N510" s="280">
        <f>N511</f>
        <v>5</v>
      </c>
      <c r="O510" s="280">
        <f>O511</f>
        <v>5</v>
      </c>
    </row>
    <row r="511" spans="1:15" ht="15.75" thickBot="1" x14ac:dyDescent="0.3">
      <c r="A511" s="32" t="s">
        <v>547</v>
      </c>
      <c r="B511" s="45">
        <v>910</v>
      </c>
      <c r="C511" s="35" t="s">
        <v>531</v>
      </c>
      <c r="D511" s="35" t="s">
        <v>364</v>
      </c>
      <c r="E511" s="35" t="s">
        <v>215</v>
      </c>
      <c r="F511" s="35" t="s">
        <v>565</v>
      </c>
      <c r="G511" s="280">
        <v>2</v>
      </c>
      <c r="H511" s="32" t="s">
        <v>547</v>
      </c>
      <c r="I511" s="45">
        <v>910</v>
      </c>
      <c r="J511" s="35" t="s">
        <v>531</v>
      </c>
      <c r="K511" s="35" t="s">
        <v>364</v>
      </c>
      <c r="L511" s="35" t="s">
        <v>215</v>
      </c>
      <c r="M511" s="35" t="s">
        <v>565</v>
      </c>
      <c r="N511" s="280">
        <v>5</v>
      </c>
      <c r="O511" s="280">
        <v>5</v>
      </c>
    </row>
    <row r="512" spans="1:15" ht="26.25" thickBot="1" x14ac:dyDescent="0.3">
      <c r="A512" s="76" t="s">
        <v>2</v>
      </c>
      <c r="B512" s="45">
        <v>910</v>
      </c>
      <c r="C512" s="35" t="s">
        <v>531</v>
      </c>
      <c r="D512" s="35" t="s">
        <v>364</v>
      </c>
      <c r="E512" s="35" t="s">
        <v>305</v>
      </c>
      <c r="F512" s="35"/>
      <c r="G512" s="280">
        <f>G513</f>
        <v>200</v>
      </c>
      <c r="H512" s="76" t="s">
        <v>2</v>
      </c>
      <c r="I512" s="45">
        <v>910</v>
      </c>
      <c r="J512" s="35" t="s">
        <v>531</v>
      </c>
      <c r="K512" s="35" t="s">
        <v>364</v>
      </c>
      <c r="L512" s="35" t="s">
        <v>305</v>
      </c>
      <c r="M512" s="35"/>
      <c r="N512" s="280">
        <f>N513</f>
        <v>200</v>
      </c>
      <c r="O512" s="280">
        <f>O513</f>
        <v>150</v>
      </c>
    </row>
    <row r="513" spans="1:15" ht="15.75" thickBot="1" x14ac:dyDescent="0.3">
      <c r="A513" s="32" t="s">
        <v>547</v>
      </c>
      <c r="B513" s="45">
        <v>910</v>
      </c>
      <c r="C513" s="35" t="s">
        <v>531</v>
      </c>
      <c r="D513" s="35" t="s">
        <v>364</v>
      </c>
      <c r="E513" s="35" t="s">
        <v>305</v>
      </c>
      <c r="F513" s="35" t="s">
        <v>565</v>
      </c>
      <c r="G513" s="280">
        <v>200</v>
      </c>
      <c r="H513" s="32" t="s">
        <v>547</v>
      </c>
      <c r="I513" s="45">
        <v>910</v>
      </c>
      <c r="J513" s="35" t="s">
        <v>531</v>
      </c>
      <c r="K513" s="35" t="s">
        <v>364</v>
      </c>
      <c r="L513" s="35" t="s">
        <v>305</v>
      </c>
      <c r="M513" s="35" t="s">
        <v>565</v>
      </c>
      <c r="N513" s="280">
        <v>200</v>
      </c>
      <c r="O513" s="280">
        <v>150</v>
      </c>
    </row>
    <row r="514" spans="1:15" ht="44.25" thickBot="1" x14ac:dyDescent="0.3">
      <c r="A514" s="97" t="s">
        <v>352</v>
      </c>
      <c r="B514" s="291">
        <v>911</v>
      </c>
      <c r="C514" s="312"/>
      <c r="D514" s="312"/>
      <c r="E514" s="282"/>
      <c r="F514" s="283"/>
      <c r="G514" s="284">
        <f>G515</f>
        <v>29662.100000000002</v>
      </c>
      <c r="H514" s="97" t="s">
        <v>352</v>
      </c>
      <c r="I514" s="291">
        <v>911</v>
      </c>
      <c r="J514" s="312"/>
      <c r="K514" s="312"/>
      <c r="L514" s="282"/>
      <c r="M514" s="283"/>
      <c r="N514" s="284">
        <f>N515</f>
        <v>23996.899999999998</v>
      </c>
      <c r="O514" s="284">
        <f>O515</f>
        <v>24130.7</v>
      </c>
    </row>
    <row r="515" spans="1:15" ht="15.75" thickBot="1" x14ac:dyDescent="0.3">
      <c r="A515" s="42" t="s">
        <v>380</v>
      </c>
      <c r="B515" s="127">
        <v>911</v>
      </c>
      <c r="C515" s="128" t="s">
        <v>536</v>
      </c>
      <c r="D515" s="128"/>
      <c r="E515" s="50"/>
      <c r="F515" s="49"/>
      <c r="G515" s="299">
        <f>G516+G558</f>
        <v>29662.100000000002</v>
      </c>
      <c r="H515" s="42" t="s">
        <v>380</v>
      </c>
      <c r="I515" s="127">
        <v>911</v>
      </c>
      <c r="J515" s="128" t="s">
        <v>536</v>
      </c>
      <c r="K515" s="128"/>
      <c r="L515" s="50"/>
      <c r="M515" s="49"/>
      <c r="N515" s="299">
        <f>N516+N558</f>
        <v>23996.899999999998</v>
      </c>
      <c r="O515" s="299">
        <f>O516+O558</f>
        <v>24130.7</v>
      </c>
    </row>
    <row r="516" spans="1:15" ht="15.75" thickBot="1" x14ac:dyDescent="0.3">
      <c r="A516" s="42" t="s">
        <v>521</v>
      </c>
      <c r="B516" s="127">
        <v>911</v>
      </c>
      <c r="C516" s="128" t="s">
        <v>536</v>
      </c>
      <c r="D516" s="128" t="s">
        <v>531</v>
      </c>
      <c r="E516" s="50"/>
      <c r="F516" s="49"/>
      <c r="G516" s="299">
        <f>G517</f>
        <v>26256.7</v>
      </c>
      <c r="H516" s="42" t="s">
        <v>521</v>
      </c>
      <c r="I516" s="127">
        <v>911</v>
      </c>
      <c r="J516" s="128" t="s">
        <v>536</v>
      </c>
      <c r="K516" s="128" t="s">
        <v>531</v>
      </c>
      <c r="L516" s="50"/>
      <c r="M516" s="49"/>
      <c r="N516" s="299">
        <f>N517</f>
        <v>21083.8</v>
      </c>
      <c r="O516" s="299">
        <f>O517</f>
        <v>20998</v>
      </c>
    </row>
    <row r="517" spans="1:15" ht="39" thickBot="1" x14ac:dyDescent="0.3">
      <c r="A517" s="51" t="s">
        <v>74</v>
      </c>
      <c r="B517" s="49">
        <v>911</v>
      </c>
      <c r="C517" s="50" t="s">
        <v>536</v>
      </c>
      <c r="D517" s="50" t="s">
        <v>531</v>
      </c>
      <c r="E517" s="34" t="s">
        <v>77</v>
      </c>
      <c r="F517" s="34"/>
      <c r="G517" s="279">
        <f>G518+G531+G548+G554</f>
        <v>26256.7</v>
      </c>
      <c r="H517" s="51" t="s">
        <v>74</v>
      </c>
      <c r="I517" s="49">
        <v>911</v>
      </c>
      <c r="J517" s="50" t="s">
        <v>536</v>
      </c>
      <c r="K517" s="50" t="s">
        <v>531</v>
      </c>
      <c r="L517" s="34" t="s">
        <v>77</v>
      </c>
      <c r="M517" s="34"/>
      <c r="N517" s="279">
        <f>N518+N531+N548+N554</f>
        <v>21083.8</v>
      </c>
      <c r="O517" s="279">
        <f>O518+O531+O548+O554</f>
        <v>20998</v>
      </c>
    </row>
    <row r="518" spans="1:15" ht="39" thickBot="1" x14ac:dyDescent="0.3">
      <c r="A518" s="123" t="s">
        <v>809</v>
      </c>
      <c r="B518" s="119">
        <v>911</v>
      </c>
      <c r="C518" s="120" t="s">
        <v>536</v>
      </c>
      <c r="D518" s="120" t="s">
        <v>531</v>
      </c>
      <c r="E518" s="307" t="s">
        <v>78</v>
      </c>
      <c r="F518" s="307"/>
      <c r="G518" s="308">
        <f>G519</f>
        <v>12842.199999999999</v>
      </c>
      <c r="H518" s="123" t="s">
        <v>809</v>
      </c>
      <c r="I518" s="119">
        <v>911</v>
      </c>
      <c r="J518" s="120" t="s">
        <v>536</v>
      </c>
      <c r="K518" s="120" t="s">
        <v>531</v>
      </c>
      <c r="L518" s="307" t="s">
        <v>78</v>
      </c>
      <c r="M518" s="307"/>
      <c r="N518" s="308">
        <f>N519</f>
        <v>10856.099999999999</v>
      </c>
      <c r="O518" s="308">
        <f>O519</f>
        <v>10540</v>
      </c>
    </row>
    <row r="519" spans="1:15" ht="26.25" thickBot="1" x14ac:dyDescent="0.3">
      <c r="A519" s="51" t="s">
        <v>75</v>
      </c>
      <c r="B519" s="49">
        <v>911</v>
      </c>
      <c r="C519" s="50" t="s">
        <v>536</v>
      </c>
      <c r="D519" s="50" t="s">
        <v>531</v>
      </c>
      <c r="E519" s="34" t="s">
        <v>79</v>
      </c>
      <c r="F519" s="35"/>
      <c r="G519" s="279">
        <f>G520+G522+G525+G527+G529</f>
        <v>12842.199999999999</v>
      </c>
      <c r="H519" s="51" t="s">
        <v>75</v>
      </c>
      <c r="I519" s="49">
        <v>911</v>
      </c>
      <c r="J519" s="50" t="s">
        <v>536</v>
      </c>
      <c r="K519" s="50" t="s">
        <v>531</v>
      </c>
      <c r="L519" s="34" t="s">
        <v>79</v>
      </c>
      <c r="M519" s="35"/>
      <c r="N519" s="279">
        <f>N520+N522+N525+N527+N529</f>
        <v>10856.099999999999</v>
      </c>
      <c r="O519" s="279">
        <f>O520+O522+O525+O527+O529</f>
        <v>10540</v>
      </c>
    </row>
    <row r="520" spans="1:15" ht="15.75" thickBot="1" x14ac:dyDescent="0.3">
      <c r="A520" s="104" t="s">
        <v>563</v>
      </c>
      <c r="B520" s="315">
        <v>911</v>
      </c>
      <c r="C520" s="294" t="s">
        <v>536</v>
      </c>
      <c r="D520" s="294" t="s">
        <v>531</v>
      </c>
      <c r="E520" s="35" t="s">
        <v>80</v>
      </c>
      <c r="F520" s="35"/>
      <c r="G520" s="280">
        <f>G521</f>
        <v>9948.2999999999993</v>
      </c>
      <c r="H520" s="104" t="s">
        <v>563</v>
      </c>
      <c r="I520" s="315">
        <v>911</v>
      </c>
      <c r="J520" s="294" t="s">
        <v>536</v>
      </c>
      <c r="K520" s="294" t="s">
        <v>531</v>
      </c>
      <c r="L520" s="35" t="s">
        <v>80</v>
      </c>
      <c r="M520" s="35"/>
      <c r="N520" s="280">
        <f>N521</f>
        <v>8843.9</v>
      </c>
      <c r="O520" s="280">
        <f>O521</f>
        <v>8803.4</v>
      </c>
    </row>
    <row r="521" spans="1:15" ht="37.5" thickBot="1" x14ac:dyDescent="0.3">
      <c r="A521" s="6" t="s">
        <v>546</v>
      </c>
      <c r="B521" s="45">
        <v>911</v>
      </c>
      <c r="C521" s="35" t="s">
        <v>536</v>
      </c>
      <c r="D521" s="35" t="s">
        <v>531</v>
      </c>
      <c r="E521" s="35" t="s">
        <v>80</v>
      </c>
      <c r="F521" s="35" t="s">
        <v>436</v>
      </c>
      <c r="G521" s="280">
        <f>9148.3+800</f>
        <v>9948.2999999999993</v>
      </c>
      <c r="H521" s="6" t="s">
        <v>546</v>
      </c>
      <c r="I521" s="45">
        <v>911</v>
      </c>
      <c r="J521" s="35" t="s">
        <v>536</v>
      </c>
      <c r="K521" s="35" t="s">
        <v>531</v>
      </c>
      <c r="L521" s="35" t="s">
        <v>80</v>
      </c>
      <c r="M521" s="35" t="s">
        <v>436</v>
      </c>
      <c r="N521" s="280">
        <f>9143.9-300</f>
        <v>8843.9</v>
      </c>
      <c r="O521" s="280">
        <f>9103.4-300</f>
        <v>8803.4</v>
      </c>
    </row>
    <row r="522" spans="1:15" ht="26.25" thickBot="1" x14ac:dyDescent="0.3">
      <c r="A522" s="62" t="s">
        <v>564</v>
      </c>
      <c r="B522" s="315">
        <v>911</v>
      </c>
      <c r="C522" s="294" t="s">
        <v>536</v>
      </c>
      <c r="D522" s="294" t="s">
        <v>531</v>
      </c>
      <c r="E522" s="35" t="s">
        <v>81</v>
      </c>
      <c r="F522" s="34"/>
      <c r="G522" s="280">
        <f>G523+G524</f>
        <v>1455.9</v>
      </c>
      <c r="H522" s="62" t="s">
        <v>564</v>
      </c>
      <c r="I522" s="315">
        <v>911</v>
      </c>
      <c r="J522" s="294" t="s">
        <v>536</v>
      </c>
      <c r="K522" s="294" t="s">
        <v>531</v>
      </c>
      <c r="L522" s="35" t="s">
        <v>81</v>
      </c>
      <c r="M522" s="34"/>
      <c r="N522" s="280">
        <f>N523+N524</f>
        <v>995.30000000000007</v>
      </c>
      <c r="O522" s="280">
        <f>O523+O524</f>
        <v>1018.9999999999999</v>
      </c>
    </row>
    <row r="523" spans="1:15" ht="15.75" thickBot="1" x14ac:dyDescent="0.3">
      <c r="A523" s="32" t="s">
        <v>547</v>
      </c>
      <c r="B523" s="45">
        <v>911</v>
      </c>
      <c r="C523" s="35" t="s">
        <v>536</v>
      </c>
      <c r="D523" s="35" t="s">
        <v>531</v>
      </c>
      <c r="E523" s="35" t="s">
        <v>81</v>
      </c>
      <c r="F523" s="35" t="s">
        <v>565</v>
      </c>
      <c r="G523" s="280">
        <v>1443.9</v>
      </c>
      <c r="H523" s="32" t="s">
        <v>547</v>
      </c>
      <c r="I523" s="45">
        <v>911</v>
      </c>
      <c r="J523" s="35" t="s">
        <v>536</v>
      </c>
      <c r="K523" s="35" t="s">
        <v>531</v>
      </c>
      <c r="L523" s="35" t="s">
        <v>81</v>
      </c>
      <c r="M523" s="35" t="s">
        <v>565</v>
      </c>
      <c r="N523" s="280">
        <f>1477.9-500</f>
        <v>977.90000000000009</v>
      </c>
      <c r="O523" s="280">
        <f>1504.6-500</f>
        <v>1004.5999999999999</v>
      </c>
    </row>
    <row r="524" spans="1:15" ht="15.75" thickBot="1" x14ac:dyDescent="0.3">
      <c r="A524" s="37" t="s">
        <v>548</v>
      </c>
      <c r="B524" s="45">
        <v>911</v>
      </c>
      <c r="C524" s="35" t="s">
        <v>536</v>
      </c>
      <c r="D524" s="35" t="s">
        <v>531</v>
      </c>
      <c r="E524" s="35" t="s">
        <v>81</v>
      </c>
      <c r="F524" s="35" t="s">
        <v>435</v>
      </c>
      <c r="G524" s="280">
        <v>12</v>
      </c>
      <c r="H524" s="37" t="s">
        <v>548</v>
      </c>
      <c r="I524" s="45">
        <v>911</v>
      </c>
      <c r="J524" s="35" t="s">
        <v>536</v>
      </c>
      <c r="K524" s="35" t="s">
        <v>531</v>
      </c>
      <c r="L524" s="35" t="s">
        <v>81</v>
      </c>
      <c r="M524" s="35" t="s">
        <v>435</v>
      </c>
      <c r="N524" s="280">
        <v>17.399999999999999</v>
      </c>
      <c r="O524" s="280">
        <v>14.4</v>
      </c>
    </row>
    <row r="525" spans="1:15" ht="26.25" thickBot="1" x14ac:dyDescent="0.3">
      <c r="A525" s="62" t="s">
        <v>0</v>
      </c>
      <c r="B525" s="315">
        <v>911</v>
      </c>
      <c r="C525" s="294" t="s">
        <v>536</v>
      </c>
      <c r="D525" s="294" t="s">
        <v>531</v>
      </c>
      <c r="E525" s="35" t="s">
        <v>82</v>
      </c>
      <c r="F525" s="35"/>
      <c r="G525" s="280">
        <f>G526</f>
        <v>20</v>
      </c>
      <c r="H525" s="62" t="s">
        <v>0</v>
      </c>
      <c r="I525" s="315">
        <v>911</v>
      </c>
      <c r="J525" s="294" t="s">
        <v>536</v>
      </c>
      <c r="K525" s="294" t="s">
        <v>531</v>
      </c>
      <c r="L525" s="35" t="s">
        <v>82</v>
      </c>
      <c r="M525" s="35"/>
      <c r="N525" s="280">
        <f>N526</f>
        <v>14.1</v>
      </c>
      <c r="O525" s="280">
        <f>O526</f>
        <v>16.100000000000001</v>
      </c>
    </row>
    <row r="526" spans="1:15" ht="15.75" thickBot="1" x14ac:dyDescent="0.3">
      <c r="A526" s="32" t="s">
        <v>547</v>
      </c>
      <c r="B526" s="45">
        <v>911</v>
      </c>
      <c r="C526" s="35" t="s">
        <v>536</v>
      </c>
      <c r="D526" s="35" t="s">
        <v>531</v>
      </c>
      <c r="E526" s="35" t="s">
        <v>82</v>
      </c>
      <c r="F526" s="35" t="s">
        <v>436</v>
      </c>
      <c r="G526" s="280">
        <v>20</v>
      </c>
      <c r="H526" s="32" t="s">
        <v>547</v>
      </c>
      <c r="I526" s="45">
        <v>911</v>
      </c>
      <c r="J526" s="35" t="s">
        <v>536</v>
      </c>
      <c r="K526" s="35" t="s">
        <v>531</v>
      </c>
      <c r="L526" s="35" t="s">
        <v>82</v>
      </c>
      <c r="M526" s="35" t="s">
        <v>436</v>
      </c>
      <c r="N526" s="280">
        <v>14.1</v>
      </c>
      <c r="O526" s="280">
        <v>16.100000000000001</v>
      </c>
    </row>
    <row r="527" spans="1:15" ht="26.25" thickBot="1" x14ac:dyDescent="0.3">
      <c r="A527" s="108" t="s">
        <v>2</v>
      </c>
      <c r="B527" s="315">
        <v>911</v>
      </c>
      <c r="C527" s="294" t="s">
        <v>536</v>
      </c>
      <c r="D527" s="294" t="s">
        <v>531</v>
      </c>
      <c r="E527" s="35" t="s">
        <v>83</v>
      </c>
      <c r="F527" s="34"/>
      <c r="G527" s="280">
        <f>G528</f>
        <v>918</v>
      </c>
      <c r="H527" s="108" t="s">
        <v>2</v>
      </c>
      <c r="I527" s="315">
        <v>911</v>
      </c>
      <c r="J527" s="294" t="s">
        <v>536</v>
      </c>
      <c r="K527" s="294" t="s">
        <v>531</v>
      </c>
      <c r="L527" s="35" t="s">
        <v>83</v>
      </c>
      <c r="M527" s="34"/>
      <c r="N527" s="280">
        <f>N528</f>
        <v>549.40000000000009</v>
      </c>
      <c r="O527" s="280">
        <f>O528</f>
        <v>208.89999999999998</v>
      </c>
    </row>
    <row r="528" spans="1:15" ht="15.75" thickBot="1" x14ac:dyDescent="0.3">
      <c r="A528" s="32" t="s">
        <v>547</v>
      </c>
      <c r="B528" s="45">
        <v>911</v>
      </c>
      <c r="C528" s="35" t="s">
        <v>536</v>
      </c>
      <c r="D528" s="35" t="s">
        <v>531</v>
      </c>
      <c r="E528" s="35" t="s">
        <v>83</v>
      </c>
      <c r="F528" s="35" t="s">
        <v>565</v>
      </c>
      <c r="G528" s="280">
        <v>918</v>
      </c>
      <c r="H528" s="32" t="s">
        <v>547</v>
      </c>
      <c r="I528" s="45">
        <v>911</v>
      </c>
      <c r="J528" s="35" t="s">
        <v>536</v>
      </c>
      <c r="K528" s="35" t="s">
        <v>531</v>
      </c>
      <c r="L528" s="35" t="s">
        <v>83</v>
      </c>
      <c r="M528" s="35" t="s">
        <v>565</v>
      </c>
      <c r="N528" s="280">
        <f>1349.4-800</f>
        <v>549.40000000000009</v>
      </c>
      <c r="O528" s="280">
        <f>1008.9-800</f>
        <v>208.89999999999998</v>
      </c>
    </row>
    <row r="529" spans="1:15" ht="15.75" thickBot="1" x14ac:dyDescent="0.3">
      <c r="A529" s="88" t="s">
        <v>76</v>
      </c>
      <c r="B529" s="315">
        <v>911</v>
      </c>
      <c r="C529" s="294" t="s">
        <v>536</v>
      </c>
      <c r="D529" s="294" t="s">
        <v>531</v>
      </c>
      <c r="E529" s="35" t="s">
        <v>84</v>
      </c>
      <c r="F529" s="35"/>
      <c r="G529" s="280">
        <f>G530</f>
        <v>500</v>
      </c>
      <c r="H529" s="88" t="s">
        <v>76</v>
      </c>
      <c r="I529" s="315">
        <v>911</v>
      </c>
      <c r="J529" s="294" t="s">
        <v>536</v>
      </c>
      <c r="K529" s="294" t="s">
        <v>531</v>
      </c>
      <c r="L529" s="35" t="s">
        <v>84</v>
      </c>
      <c r="M529" s="35"/>
      <c r="N529" s="280">
        <f>N530</f>
        <v>453.4</v>
      </c>
      <c r="O529" s="280">
        <f>O530</f>
        <v>492.6</v>
      </c>
    </row>
    <row r="530" spans="1:15" ht="15.75" thickBot="1" x14ac:dyDescent="0.3">
      <c r="A530" s="32" t="s">
        <v>547</v>
      </c>
      <c r="B530" s="45">
        <v>911</v>
      </c>
      <c r="C530" s="35" t="s">
        <v>536</v>
      </c>
      <c r="D530" s="35" t="s">
        <v>531</v>
      </c>
      <c r="E530" s="35" t="s">
        <v>84</v>
      </c>
      <c r="F530" s="35" t="s">
        <v>565</v>
      </c>
      <c r="G530" s="280">
        <v>500</v>
      </c>
      <c r="H530" s="32" t="s">
        <v>547</v>
      </c>
      <c r="I530" s="45">
        <v>911</v>
      </c>
      <c r="J530" s="35" t="s">
        <v>536</v>
      </c>
      <c r="K530" s="35" t="s">
        <v>531</v>
      </c>
      <c r="L530" s="35" t="s">
        <v>84</v>
      </c>
      <c r="M530" s="35" t="s">
        <v>565</v>
      </c>
      <c r="N530" s="280">
        <v>453.4</v>
      </c>
      <c r="O530" s="280">
        <v>492.6</v>
      </c>
    </row>
    <row r="531" spans="1:15" ht="39.75" thickBot="1" x14ac:dyDescent="0.3">
      <c r="A531" s="124" t="s">
        <v>810</v>
      </c>
      <c r="B531" s="119">
        <v>911</v>
      </c>
      <c r="C531" s="120" t="s">
        <v>536</v>
      </c>
      <c r="D531" s="120" t="s">
        <v>531</v>
      </c>
      <c r="E531" s="307" t="s">
        <v>89</v>
      </c>
      <c r="F531" s="307"/>
      <c r="G531" s="308">
        <f>G532</f>
        <v>12608.8</v>
      </c>
      <c r="H531" s="124" t="s">
        <v>810</v>
      </c>
      <c r="I531" s="119">
        <v>911</v>
      </c>
      <c r="J531" s="120" t="s">
        <v>536</v>
      </c>
      <c r="K531" s="120" t="s">
        <v>531</v>
      </c>
      <c r="L531" s="307" t="s">
        <v>89</v>
      </c>
      <c r="M531" s="307"/>
      <c r="N531" s="308">
        <f>N532</f>
        <v>9883.3000000000011</v>
      </c>
      <c r="O531" s="308">
        <f>O532</f>
        <v>10097.4</v>
      </c>
    </row>
    <row r="532" spans="1:15" ht="39" thickBot="1" x14ac:dyDescent="0.3">
      <c r="A532" s="99" t="s">
        <v>86</v>
      </c>
      <c r="B532" s="49">
        <v>911</v>
      </c>
      <c r="C532" s="50" t="s">
        <v>536</v>
      </c>
      <c r="D532" s="50" t="s">
        <v>531</v>
      </c>
      <c r="E532" s="34" t="s">
        <v>90</v>
      </c>
      <c r="F532" s="35"/>
      <c r="G532" s="279">
        <f>G533+G535+G538+G540+G542+G544+G546</f>
        <v>12608.8</v>
      </c>
      <c r="H532" s="99" t="s">
        <v>86</v>
      </c>
      <c r="I532" s="49">
        <v>911</v>
      </c>
      <c r="J532" s="50" t="s">
        <v>536</v>
      </c>
      <c r="K532" s="50" t="s">
        <v>531</v>
      </c>
      <c r="L532" s="34" t="s">
        <v>90</v>
      </c>
      <c r="M532" s="35"/>
      <c r="N532" s="279">
        <f>N533+N535+N538+N540+N542+N544+N546</f>
        <v>9883.3000000000011</v>
      </c>
      <c r="O532" s="279">
        <f>O533+O535+O538+O540+O542+O544+O546</f>
        <v>10097.4</v>
      </c>
    </row>
    <row r="533" spans="1:15" ht="15.75" thickBot="1" x14ac:dyDescent="0.3">
      <c r="A533" s="104" t="s">
        <v>563</v>
      </c>
      <c r="B533" s="315">
        <v>911</v>
      </c>
      <c r="C533" s="294" t="s">
        <v>536</v>
      </c>
      <c r="D533" s="294" t="s">
        <v>531</v>
      </c>
      <c r="E533" s="35" t="s">
        <v>91</v>
      </c>
      <c r="F533" s="35"/>
      <c r="G533" s="280">
        <f>G534</f>
        <v>10098.9</v>
      </c>
      <c r="H533" s="104" t="s">
        <v>563</v>
      </c>
      <c r="I533" s="315">
        <v>911</v>
      </c>
      <c r="J533" s="294" t="s">
        <v>536</v>
      </c>
      <c r="K533" s="294" t="s">
        <v>531</v>
      </c>
      <c r="L533" s="35" t="s">
        <v>91</v>
      </c>
      <c r="M533" s="35"/>
      <c r="N533" s="280">
        <f>N534</f>
        <v>8213.6</v>
      </c>
      <c r="O533" s="280">
        <f>O534</f>
        <v>8303.9</v>
      </c>
    </row>
    <row r="534" spans="1:15" ht="37.5" thickBot="1" x14ac:dyDescent="0.3">
      <c r="A534" s="6" t="s">
        <v>546</v>
      </c>
      <c r="B534" s="45">
        <v>911</v>
      </c>
      <c r="C534" s="35" t="s">
        <v>536</v>
      </c>
      <c r="D534" s="35" t="s">
        <v>531</v>
      </c>
      <c r="E534" s="35" t="s">
        <v>91</v>
      </c>
      <c r="F534" s="35" t="s">
        <v>436</v>
      </c>
      <c r="G534" s="280">
        <f>9298.9+800</f>
        <v>10098.9</v>
      </c>
      <c r="H534" s="6" t="s">
        <v>546</v>
      </c>
      <c r="I534" s="45">
        <v>911</v>
      </c>
      <c r="J534" s="35" t="s">
        <v>536</v>
      </c>
      <c r="K534" s="35" t="s">
        <v>531</v>
      </c>
      <c r="L534" s="35" t="s">
        <v>91</v>
      </c>
      <c r="M534" s="35" t="s">
        <v>436</v>
      </c>
      <c r="N534" s="280">
        <f>8541.5-500+172.1</f>
        <v>8213.6</v>
      </c>
      <c r="O534" s="280">
        <f>8803.9-500</f>
        <v>8303.9</v>
      </c>
    </row>
    <row r="535" spans="1:15" ht="26.25" thickBot="1" x14ac:dyDescent="0.3">
      <c r="A535" s="62" t="s">
        <v>564</v>
      </c>
      <c r="B535" s="315">
        <v>911</v>
      </c>
      <c r="C535" s="294" t="s">
        <v>536</v>
      </c>
      <c r="D535" s="294" t="s">
        <v>531</v>
      </c>
      <c r="E535" s="35" t="s">
        <v>92</v>
      </c>
      <c r="F535" s="35"/>
      <c r="G535" s="280">
        <f>G536+G537</f>
        <v>1459.9</v>
      </c>
      <c r="H535" s="62" t="s">
        <v>564</v>
      </c>
      <c r="I535" s="315">
        <v>911</v>
      </c>
      <c r="J535" s="294" t="s">
        <v>536</v>
      </c>
      <c r="K535" s="294" t="s">
        <v>531</v>
      </c>
      <c r="L535" s="35" t="s">
        <v>92</v>
      </c>
      <c r="M535" s="35"/>
      <c r="N535" s="280">
        <f>N536+N537</f>
        <v>969.59999999999991</v>
      </c>
      <c r="O535" s="280">
        <f>O536+O537</f>
        <v>1030.1000000000001</v>
      </c>
    </row>
    <row r="536" spans="1:15" ht="15.75" thickBot="1" x14ac:dyDescent="0.3">
      <c r="A536" s="32" t="s">
        <v>547</v>
      </c>
      <c r="B536" s="45">
        <v>911</v>
      </c>
      <c r="C536" s="35" t="s">
        <v>536</v>
      </c>
      <c r="D536" s="35" t="s">
        <v>531</v>
      </c>
      <c r="E536" s="35" t="s">
        <v>92</v>
      </c>
      <c r="F536" s="35" t="s">
        <v>565</v>
      </c>
      <c r="G536" s="280">
        <v>1444.9</v>
      </c>
      <c r="H536" s="32" t="s">
        <v>547</v>
      </c>
      <c r="I536" s="45">
        <v>911</v>
      </c>
      <c r="J536" s="35" t="s">
        <v>536</v>
      </c>
      <c r="K536" s="35" t="s">
        <v>531</v>
      </c>
      <c r="L536" s="35" t="s">
        <v>92</v>
      </c>
      <c r="M536" s="35" t="s">
        <v>565</v>
      </c>
      <c r="N536" s="280">
        <f>1240.8-300</f>
        <v>940.8</v>
      </c>
      <c r="O536" s="280">
        <f>1301.7-300</f>
        <v>1001.7</v>
      </c>
    </row>
    <row r="537" spans="1:15" ht="15.75" thickBot="1" x14ac:dyDescent="0.3">
      <c r="A537" s="37" t="s">
        <v>548</v>
      </c>
      <c r="B537" s="45">
        <v>911</v>
      </c>
      <c r="C537" s="35" t="s">
        <v>536</v>
      </c>
      <c r="D537" s="35" t="s">
        <v>531</v>
      </c>
      <c r="E537" s="35" t="s">
        <v>92</v>
      </c>
      <c r="F537" s="35" t="s">
        <v>435</v>
      </c>
      <c r="G537" s="280">
        <v>15</v>
      </c>
      <c r="H537" s="37" t="s">
        <v>548</v>
      </c>
      <c r="I537" s="45">
        <v>911</v>
      </c>
      <c r="J537" s="35" t="s">
        <v>536</v>
      </c>
      <c r="K537" s="35" t="s">
        <v>531</v>
      </c>
      <c r="L537" s="35" t="s">
        <v>92</v>
      </c>
      <c r="M537" s="35" t="s">
        <v>435</v>
      </c>
      <c r="N537" s="280">
        <v>28.8</v>
      </c>
      <c r="O537" s="280">
        <v>28.4</v>
      </c>
    </row>
    <row r="538" spans="1:15" ht="26.25" thickBot="1" x14ac:dyDescent="0.3">
      <c r="A538" s="62" t="s">
        <v>0</v>
      </c>
      <c r="B538" s="315">
        <v>911</v>
      </c>
      <c r="C538" s="294" t="s">
        <v>536</v>
      </c>
      <c r="D538" s="294" t="s">
        <v>531</v>
      </c>
      <c r="E538" s="35" t="s">
        <v>93</v>
      </c>
      <c r="F538" s="35"/>
      <c r="G538" s="280">
        <f>G539</f>
        <v>10</v>
      </c>
      <c r="H538" s="62" t="s">
        <v>0</v>
      </c>
      <c r="I538" s="315">
        <v>911</v>
      </c>
      <c r="J538" s="294" t="s">
        <v>536</v>
      </c>
      <c r="K538" s="294" t="s">
        <v>531</v>
      </c>
      <c r="L538" s="35" t="s">
        <v>93</v>
      </c>
      <c r="M538" s="35"/>
      <c r="N538" s="280">
        <f>N539</f>
        <v>10</v>
      </c>
      <c r="O538" s="280">
        <f>O539</f>
        <v>15.8</v>
      </c>
    </row>
    <row r="539" spans="1:15" ht="15.75" thickBot="1" x14ac:dyDescent="0.3">
      <c r="A539" s="32" t="s">
        <v>547</v>
      </c>
      <c r="B539" s="45">
        <v>911</v>
      </c>
      <c r="C539" s="35" t="s">
        <v>536</v>
      </c>
      <c r="D539" s="35" t="s">
        <v>531</v>
      </c>
      <c r="E539" s="35" t="s">
        <v>93</v>
      </c>
      <c r="F539" s="35" t="s">
        <v>565</v>
      </c>
      <c r="G539" s="280">
        <v>10</v>
      </c>
      <c r="H539" s="32" t="s">
        <v>547</v>
      </c>
      <c r="I539" s="45">
        <v>911</v>
      </c>
      <c r="J539" s="35" t="s">
        <v>536</v>
      </c>
      <c r="K539" s="35" t="s">
        <v>531</v>
      </c>
      <c r="L539" s="35" t="s">
        <v>93</v>
      </c>
      <c r="M539" s="35" t="s">
        <v>565</v>
      </c>
      <c r="N539" s="280">
        <v>10</v>
      </c>
      <c r="O539" s="280">
        <v>15.8</v>
      </c>
    </row>
    <row r="540" spans="1:15" ht="26.25" thickBot="1" x14ac:dyDescent="0.3">
      <c r="A540" s="108" t="s">
        <v>2</v>
      </c>
      <c r="B540" s="315">
        <v>911</v>
      </c>
      <c r="C540" s="294" t="s">
        <v>536</v>
      </c>
      <c r="D540" s="294" t="s">
        <v>531</v>
      </c>
      <c r="E540" s="35" t="s">
        <v>94</v>
      </c>
      <c r="F540" s="35"/>
      <c r="G540" s="280">
        <f>G541</f>
        <v>900</v>
      </c>
      <c r="H540" s="108" t="s">
        <v>2</v>
      </c>
      <c r="I540" s="315">
        <v>911</v>
      </c>
      <c r="J540" s="294" t="s">
        <v>536</v>
      </c>
      <c r="K540" s="294" t="s">
        <v>531</v>
      </c>
      <c r="L540" s="35" t="s">
        <v>94</v>
      </c>
      <c r="M540" s="35"/>
      <c r="N540" s="280">
        <f>N541</f>
        <v>493.1</v>
      </c>
      <c r="O540" s="280">
        <f>O541</f>
        <v>540</v>
      </c>
    </row>
    <row r="541" spans="1:15" ht="15.75" thickBot="1" x14ac:dyDescent="0.3">
      <c r="A541" s="32" t="s">
        <v>547</v>
      </c>
      <c r="B541" s="45">
        <v>911</v>
      </c>
      <c r="C541" s="35" t="s">
        <v>536</v>
      </c>
      <c r="D541" s="35" t="s">
        <v>531</v>
      </c>
      <c r="E541" s="35" t="s">
        <v>94</v>
      </c>
      <c r="F541" s="35" t="s">
        <v>565</v>
      </c>
      <c r="G541" s="280">
        <v>900</v>
      </c>
      <c r="H541" s="32" t="s">
        <v>547</v>
      </c>
      <c r="I541" s="45">
        <v>911</v>
      </c>
      <c r="J541" s="35" t="s">
        <v>536</v>
      </c>
      <c r="K541" s="35" t="s">
        <v>531</v>
      </c>
      <c r="L541" s="35" t="s">
        <v>94</v>
      </c>
      <c r="M541" s="35" t="s">
        <v>565</v>
      </c>
      <c r="N541" s="280">
        <f>793.1-300</f>
        <v>493.1</v>
      </c>
      <c r="O541" s="280">
        <f>840-300</f>
        <v>540</v>
      </c>
    </row>
    <row r="542" spans="1:15" ht="15.75" thickBot="1" x14ac:dyDescent="0.3">
      <c r="A542" s="88" t="s">
        <v>76</v>
      </c>
      <c r="B542" s="315">
        <v>911</v>
      </c>
      <c r="C542" s="294" t="s">
        <v>536</v>
      </c>
      <c r="D542" s="294" t="s">
        <v>531</v>
      </c>
      <c r="E542" s="35" t="s">
        <v>95</v>
      </c>
      <c r="F542" s="35"/>
      <c r="G542" s="280">
        <f>G543</f>
        <v>140</v>
      </c>
      <c r="H542" s="88" t="s">
        <v>76</v>
      </c>
      <c r="I542" s="315">
        <v>911</v>
      </c>
      <c r="J542" s="294" t="s">
        <v>536</v>
      </c>
      <c r="K542" s="294" t="s">
        <v>531</v>
      </c>
      <c r="L542" s="35" t="s">
        <v>95</v>
      </c>
      <c r="M542" s="35"/>
      <c r="N542" s="280">
        <f>N543</f>
        <v>197</v>
      </c>
      <c r="O542" s="280">
        <f>O543</f>
        <v>207.6</v>
      </c>
    </row>
    <row r="543" spans="1:15" ht="15.75" thickBot="1" x14ac:dyDescent="0.3">
      <c r="A543" s="32" t="s">
        <v>547</v>
      </c>
      <c r="B543" s="45">
        <v>911</v>
      </c>
      <c r="C543" s="35" t="s">
        <v>536</v>
      </c>
      <c r="D543" s="35" t="s">
        <v>531</v>
      </c>
      <c r="E543" s="35" t="s">
        <v>95</v>
      </c>
      <c r="F543" s="35" t="s">
        <v>565</v>
      </c>
      <c r="G543" s="280">
        <v>140</v>
      </c>
      <c r="H543" s="32" t="s">
        <v>547</v>
      </c>
      <c r="I543" s="45">
        <v>911</v>
      </c>
      <c r="J543" s="35" t="s">
        <v>536</v>
      </c>
      <c r="K543" s="35" t="s">
        <v>531</v>
      </c>
      <c r="L543" s="35" t="s">
        <v>95</v>
      </c>
      <c r="M543" s="35" t="s">
        <v>565</v>
      </c>
      <c r="N543" s="280">
        <v>197</v>
      </c>
      <c r="O543" s="280">
        <v>207.6</v>
      </c>
    </row>
    <row r="544" spans="1:15" ht="39" thickBot="1" x14ac:dyDescent="0.3">
      <c r="A544" s="62" t="s">
        <v>489</v>
      </c>
      <c r="B544" s="315">
        <v>911</v>
      </c>
      <c r="C544" s="294" t="s">
        <v>536</v>
      </c>
      <c r="D544" s="294" t="s">
        <v>531</v>
      </c>
      <c r="E544" s="35" t="s">
        <v>491</v>
      </c>
      <c r="F544" s="35"/>
      <c r="G544" s="280">
        <f>G545</f>
        <v>0</v>
      </c>
      <c r="H544" s="62" t="s">
        <v>489</v>
      </c>
      <c r="I544" s="315">
        <v>911</v>
      </c>
      <c r="J544" s="294" t="s">
        <v>536</v>
      </c>
      <c r="K544" s="294" t="s">
        <v>531</v>
      </c>
      <c r="L544" s="35" t="s">
        <v>491</v>
      </c>
      <c r="M544" s="35"/>
      <c r="N544" s="280">
        <f>N545</f>
        <v>0</v>
      </c>
      <c r="O544" s="280">
        <f>O545</f>
        <v>0</v>
      </c>
    </row>
    <row r="545" spans="1:15" ht="15.75" thickBot="1" x14ac:dyDescent="0.3">
      <c r="A545" s="32" t="s">
        <v>547</v>
      </c>
      <c r="B545" s="45">
        <v>911</v>
      </c>
      <c r="C545" s="35" t="s">
        <v>536</v>
      </c>
      <c r="D545" s="35" t="s">
        <v>531</v>
      </c>
      <c r="E545" s="35" t="s">
        <v>491</v>
      </c>
      <c r="F545" s="35" t="s">
        <v>565</v>
      </c>
      <c r="G545" s="280"/>
      <c r="H545" s="32" t="s">
        <v>547</v>
      </c>
      <c r="I545" s="45">
        <v>911</v>
      </c>
      <c r="J545" s="35" t="s">
        <v>536</v>
      </c>
      <c r="K545" s="35" t="s">
        <v>531</v>
      </c>
      <c r="L545" s="35" t="s">
        <v>491</v>
      </c>
      <c r="M545" s="35" t="s">
        <v>565</v>
      </c>
      <c r="N545" s="280"/>
      <c r="O545" s="280"/>
    </row>
    <row r="546" spans="1:15" ht="51.75" thickBot="1" x14ac:dyDescent="0.3">
      <c r="A546" s="62" t="s">
        <v>490</v>
      </c>
      <c r="B546" s="315">
        <v>911</v>
      </c>
      <c r="C546" s="294" t="s">
        <v>536</v>
      </c>
      <c r="D546" s="294" t="s">
        <v>531</v>
      </c>
      <c r="E546" s="35" t="s">
        <v>491</v>
      </c>
      <c r="F546" s="35"/>
      <c r="G546" s="280">
        <f>G547</f>
        <v>0</v>
      </c>
      <c r="H546" s="62" t="s">
        <v>490</v>
      </c>
      <c r="I546" s="315">
        <v>911</v>
      </c>
      <c r="J546" s="294" t="s">
        <v>536</v>
      </c>
      <c r="K546" s="294" t="s">
        <v>531</v>
      </c>
      <c r="L546" s="35" t="s">
        <v>491</v>
      </c>
      <c r="M546" s="35"/>
      <c r="N546" s="280">
        <f>N547</f>
        <v>0</v>
      </c>
      <c r="O546" s="280">
        <f>O547</f>
        <v>0</v>
      </c>
    </row>
    <row r="547" spans="1:15" ht="15.75" thickBot="1" x14ac:dyDescent="0.3">
      <c r="A547" s="32" t="s">
        <v>547</v>
      </c>
      <c r="B547" s="45">
        <v>911</v>
      </c>
      <c r="C547" s="35" t="s">
        <v>536</v>
      </c>
      <c r="D547" s="35" t="s">
        <v>531</v>
      </c>
      <c r="E547" s="35" t="s">
        <v>491</v>
      </c>
      <c r="F547" s="35" t="s">
        <v>565</v>
      </c>
      <c r="G547" s="280"/>
      <c r="H547" s="32" t="s">
        <v>547</v>
      </c>
      <c r="I547" s="45">
        <v>911</v>
      </c>
      <c r="J547" s="35" t="s">
        <v>536</v>
      </c>
      <c r="K547" s="35" t="s">
        <v>531</v>
      </c>
      <c r="L547" s="35" t="s">
        <v>491</v>
      </c>
      <c r="M547" s="35" t="s">
        <v>565</v>
      </c>
      <c r="N547" s="280"/>
      <c r="O547" s="280"/>
    </row>
    <row r="548" spans="1:15" ht="39" thickBot="1" x14ac:dyDescent="0.3">
      <c r="A548" s="360" t="s">
        <v>812</v>
      </c>
      <c r="B548" s="331">
        <v>911</v>
      </c>
      <c r="C548" s="332" t="s">
        <v>536</v>
      </c>
      <c r="D548" s="332" t="s">
        <v>531</v>
      </c>
      <c r="E548" s="325" t="s">
        <v>112</v>
      </c>
      <c r="F548" s="326"/>
      <c r="G548" s="333">
        <f>G549</f>
        <v>140</v>
      </c>
      <c r="H548" s="360" t="s">
        <v>812</v>
      </c>
      <c r="I548" s="331">
        <v>911</v>
      </c>
      <c r="J548" s="332" t="s">
        <v>536</v>
      </c>
      <c r="K548" s="332" t="s">
        <v>531</v>
      </c>
      <c r="L548" s="325" t="s">
        <v>112</v>
      </c>
      <c r="M548" s="326"/>
      <c r="N548" s="333">
        <f>N549</f>
        <v>139.10000000000002</v>
      </c>
      <c r="O548" s="333">
        <f>O549</f>
        <v>186</v>
      </c>
    </row>
    <row r="549" spans="1:15" ht="51.75" thickBot="1" x14ac:dyDescent="0.3">
      <c r="A549" s="109" t="s">
        <v>394</v>
      </c>
      <c r="B549" s="49">
        <v>911</v>
      </c>
      <c r="C549" s="50" t="s">
        <v>536</v>
      </c>
      <c r="D549" s="50" t="s">
        <v>531</v>
      </c>
      <c r="E549" s="34" t="s">
        <v>113</v>
      </c>
      <c r="F549" s="35"/>
      <c r="G549" s="280">
        <f>G550+G552</f>
        <v>140</v>
      </c>
      <c r="H549" s="109" t="s">
        <v>394</v>
      </c>
      <c r="I549" s="49">
        <v>911</v>
      </c>
      <c r="J549" s="50" t="s">
        <v>536</v>
      </c>
      <c r="K549" s="50" t="s">
        <v>531</v>
      </c>
      <c r="L549" s="34" t="s">
        <v>113</v>
      </c>
      <c r="M549" s="35"/>
      <c r="N549" s="280">
        <f>N550+N552</f>
        <v>139.10000000000002</v>
      </c>
      <c r="O549" s="280">
        <f>O550+O552</f>
        <v>186</v>
      </c>
    </row>
    <row r="550" spans="1:15" ht="26.25" thickBot="1" x14ac:dyDescent="0.3">
      <c r="A550" s="62" t="s">
        <v>564</v>
      </c>
      <c r="B550" s="46">
        <v>911</v>
      </c>
      <c r="C550" s="107" t="s">
        <v>536</v>
      </c>
      <c r="D550" s="107" t="s">
        <v>531</v>
      </c>
      <c r="E550" s="35" t="s">
        <v>114</v>
      </c>
      <c r="F550" s="35"/>
      <c r="G550" s="280">
        <f>G551</f>
        <v>90</v>
      </c>
      <c r="H550" s="62" t="s">
        <v>564</v>
      </c>
      <c r="I550" s="46">
        <v>911</v>
      </c>
      <c r="J550" s="107" t="s">
        <v>536</v>
      </c>
      <c r="K550" s="107" t="s">
        <v>531</v>
      </c>
      <c r="L550" s="35" t="s">
        <v>114</v>
      </c>
      <c r="M550" s="35"/>
      <c r="N550" s="280">
        <f>N551</f>
        <v>77.400000000000006</v>
      </c>
      <c r="O550" s="280">
        <f>O551</f>
        <v>116.5</v>
      </c>
    </row>
    <row r="551" spans="1:15" ht="15.75" thickBot="1" x14ac:dyDescent="0.3">
      <c r="A551" s="32" t="s">
        <v>547</v>
      </c>
      <c r="B551" s="46">
        <v>911</v>
      </c>
      <c r="C551" s="107" t="s">
        <v>536</v>
      </c>
      <c r="D551" s="107" t="s">
        <v>531</v>
      </c>
      <c r="E551" s="35" t="s">
        <v>114</v>
      </c>
      <c r="F551" s="35" t="s">
        <v>565</v>
      </c>
      <c r="G551" s="280">
        <v>90</v>
      </c>
      <c r="H551" s="32" t="s">
        <v>547</v>
      </c>
      <c r="I551" s="46">
        <v>911</v>
      </c>
      <c r="J551" s="107" t="s">
        <v>536</v>
      </c>
      <c r="K551" s="107" t="s">
        <v>531</v>
      </c>
      <c r="L551" s="35" t="s">
        <v>114</v>
      </c>
      <c r="M551" s="35" t="s">
        <v>565</v>
      </c>
      <c r="N551" s="280">
        <v>77.400000000000006</v>
      </c>
      <c r="O551" s="280">
        <v>116.5</v>
      </c>
    </row>
    <row r="552" spans="1:15" ht="26.25" thickBot="1" x14ac:dyDescent="0.3">
      <c r="A552" s="62" t="s">
        <v>2</v>
      </c>
      <c r="B552" s="46">
        <v>911</v>
      </c>
      <c r="C552" s="107" t="s">
        <v>536</v>
      </c>
      <c r="D552" s="107" t="s">
        <v>531</v>
      </c>
      <c r="E552" s="35" t="s">
        <v>115</v>
      </c>
      <c r="F552" s="35"/>
      <c r="G552" s="280">
        <f>G553</f>
        <v>50</v>
      </c>
      <c r="H552" s="62" t="s">
        <v>2</v>
      </c>
      <c r="I552" s="46">
        <v>911</v>
      </c>
      <c r="J552" s="107" t="s">
        <v>536</v>
      </c>
      <c r="K552" s="107" t="s">
        <v>531</v>
      </c>
      <c r="L552" s="35" t="s">
        <v>115</v>
      </c>
      <c r="M552" s="35"/>
      <c r="N552" s="280">
        <f>N553</f>
        <v>61.7</v>
      </c>
      <c r="O552" s="280">
        <f>O553</f>
        <v>69.5</v>
      </c>
    </row>
    <row r="553" spans="1:15" ht="15.75" thickBot="1" x14ac:dyDescent="0.3">
      <c r="A553" s="32" t="s">
        <v>547</v>
      </c>
      <c r="B553" s="46">
        <v>911</v>
      </c>
      <c r="C553" s="107" t="s">
        <v>536</v>
      </c>
      <c r="D553" s="107" t="s">
        <v>531</v>
      </c>
      <c r="E553" s="35" t="s">
        <v>115</v>
      </c>
      <c r="F553" s="35" t="s">
        <v>565</v>
      </c>
      <c r="G553" s="280">
        <v>50</v>
      </c>
      <c r="H553" s="32" t="s">
        <v>547</v>
      </c>
      <c r="I553" s="46">
        <v>911</v>
      </c>
      <c r="J553" s="107" t="s">
        <v>536</v>
      </c>
      <c r="K553" s="107" t="s">
        <v>531</v>
      </c>
      <c r="L553" s="35" t="s">
        <v>115</v>
      </c>
      <c r="M553" s="35" t="s">
        <v>565</v>
      </c>
      <c r="N553" s="280">
        <v>61.7</v>
      </c>
      <c r="O553" s="280">
        <v>69.5</v>
      </c>
    </row>
    <row r="554" spans="1:15" ht="64.5" thickBot="1" x14ac:dyDescent="0.3">
      <c r="A554" s="123" t="s">
        <v>111</v>
      </c>
      <c r="B554" s="119">
        <v>911</v>
      </c>
      <c r="C554" s="120" t="s">
        <v>536</v>
      </c>
      <c r="D554" s="120" t="s">
        <v>531</v>
      </c>
      <c r="E554" s="307" t="s">
        <v>116</v>
      </c>
      <c r="F554" s="314"/>
      <c r="G554" s="308">
        <f>G555</f>
        <v>665.7</v>
      </c>
      <c r="H554" s="123" t="s">
        <v>111</v>
      </c>
      <c r="I554" s="119">
        <v>911</v>
      </c>
      <c r="J554" s="120" t="s">
        <v>536</v>
      </c>
      <c r="K554" s="120" t="s">
        <v>531</v>
      </c>
      <c r="L554" s="307" t="s">
        <v>116</v>
      </c>
      <c r="M554" s="314"/>
      <c r="N554" s="308">
        <f t="shared" ref="N554:O556" si="28">N555</f>
        <v>205.3</v>
      </c>
      <c r="O554" s="308">
        <f t="shared" si="28"/>
        <v>174.6</v>
      </c>
    </row>
    <row r="555" spans="1:15" ht="51.75" thickBot="1" x14ac:dyDescent="0.3">
      <c r="A555" s="109" t="s">
        <v>395</v>
      </c>
      <c r="B555" s="49">
        <v>911</v>
      </c>
      <c r="C555" s="50" t="s">
        <v>536</v>
      </c>
      <c r="D555" s="50" t="s">
        <v>531</v>
      </c>
      <c r="E555" s="34" t="s">
        <v>116</v>
      </c>
      <c r="F555" s="35"/>
      <c r="G555" s="280">
        <f>G556</f>
        <v>665.7</v>
      </c>
      <c r="H555" s="109" t="s">
        <v>395</v>
      </c>
      <c r="I555" s="49">
        <v>911</v>
      </c>
      <c r="J555" s="50" t="s">
        <v>536</v>
      </c>
      <c r="K555" s="50" t="s">
        <v>531</v>
      </c>
      <c r="L555" s="34" t="s">
        <v>116</v>
      </c>
      <c r="M555" s="35"/>
      <c r="N555" s="280">
        <f t="shared" si="28"/>
        <v>205.3</v>
      </c>
      <c r="O555" s="280">
        <f t="shared" si="28"/>
        <v>174.6</v>
      </c>
    </row>
    <row r="556" spans="1:15" ht="51.75" thickBot="1" x14ac:dyDescent="0.3">
      <c r="A556" s="62" t="s">
        <v>62</v>
      </c>
      <c r="B556" s="46">
        <v>911</v>
      </c>
      <c r="C556" s="107" t="s">
        <v>536</v>
      </c>
      <c r="D556" s="107" t="s">
        <v>531</v>
      </c>
      <c r="E556" s="35" t="s">
        <v>117</v>
      </c>
      <c r="F556" s="35"/>
      <c r="G556" s="280">
        <f>G557</f>
        <v>665.7</v>
      </c>
      <c r="H556" s="62" t="s">
        <v>62</v>
      </c>
      <c r="I556" s="46">
        <v>911</v>
      </c>
      <c r="J556" s="107" t="s">
        <v>536</v>
      </c>
      <c r="K556" s="107" t="s">
        <v>531</v>
      </c>
      <c r="L556" s="35" t="s">
        <v>117</v>
      </c>
      <c r="M556" s="35"/>
      <c r="N556" s="280">
        <f t="shared" si="28"/>
        <v>205.3</v>
      </c>
      <c r="O556" s="280">
        <f t="shared" si="28"/>
        <v>174.6</v>
      </c>
    </row>
    <row r="557" spans="1:15" ht="15.75" thickBot="1" x14ac:dyDescent="0.3">
      <c r="A557" s="32" t="s">
        <v>547</v>
      </c>
      <c r="B557" s="46">
        <v>911</v>
      </c>
      <c r="C557" s="107" t="s">
        <v>536</v>
      </c>
      <c r="D557" s="107" t="s">
        <v>531</v>
      </c>
      <c r="E557" s="35" t="s">
        <v>117</v>
      </c>
      <c r="F557" s="35" t="s">
        <v>565</v>
      </c>
      <c r="G557" s="280">
        <v>665.7</v>
      </c>
      <c r="H557" s="32" t="s">
        <v>547</v>
      </c>
      <c r="I557" s="46">
        <v>911</v>
      </c>
      <c r="J557" s="107" t="s">
        <v>536</v>
      </c>
      <c r="K557" s="107" t="s">
        <v>531</v>
      </c>
      <c r="L557" s="35" t="s">
        <v>117</v>
      </c>
      <c r="M557" s="35" t="s">
        <v>565</v>
      </c>
      <c r="N557" s="280">
        <f>243.6-38.3</f>
        <v>205.3</v>
      </c>
      <c r="O557" s="280">
        <v>174.6</v>
      </c>
    </row>
    <row r="558" spans="1:15" ht="26.25" thickBot="1" x14ac:dyDescent="0.3">
      <c r="A558" s="125" t="s">
        <v>381</v>
      </c>
      <c r="B558" s="119">
        <v>911</v>
      </c>
      <c r="C558" s="120" t="s">
        <v>536</v>
      </c>
      <c r="D558" s="120" t="s">
        <v>533</v>
      </c>
      <c r="E558" s="120"/>
      <c r="F558" s="120"/>
      <c r="G558" s="311">
        <f>G559+G571+G577</f>
        <v>3405.4</v>
      </c>
      <c r="H558" s="125" t="s">
        <v>381</v>
      </c>
      <c r="I558" s="119">
        <v>911</v>
      </c>
      <c r="J558" s="120" t="s">
        <v>536</v>
      </c>
      <c r="K558" s="120" t="s">
        <v>533</v>
      </c>
      <c r="L558" s="120"/>
      <c r="M558" s="120"/>
      <c r="N558" s="311">
        <f>N559+N571+N577</f>
        <v>2913.1</v>
      </c>
      <c r="O558" s="311">
        <f>O559+O571+O577</f>
        <v>3132.7000000000003</v>
      </c>
    </row>
    <row r="559" spans="1:15" s="20" customFormat="1" ht="52.5" thickBot="1" x14ac:dyDescent="0.3">
      <c r="A559" s="30" t="s">
        <v>813</v>
      </c>
      <c r="B559" s="127">
        <v>911</v>
      </c>
      <c r="C559" s="128" t="s">
        <v>536</v>
      </c>
      <c r="D559" s="128" t="s">
        <v>533</v>
      </c>
      <c r="E559" s="285" t="s">
        <v>97</v>
      </c>
      <c r="F559" s="285"/>
      <c r="G559" s="279">
        <f>G560</f>
        <v>3391.4</v>
      </c>
      <c r="H559" s="30" t="s">
        <v>813</v>
      </c>
      <c r="I559" s="127">
        <v>911</v>
      </c>
      <c r="J559" s="128" t="s">
        <v>536</v>
      </c>
      <c r="K559" s="128" t="s">
        <v>533</v>
      </c>
      <c r="L559" s="285" t="s">
        <v>97</v>
      </c>
      <c r="M559" s="285"/>
      <c r="N559" s="279">
        <f>N560</f>
        <v>2898.1</v>
      </c>
      <c r="O559" s="279">
        <f>O560</f>
        <v>3116.9</v>
      </c>
    </row>
    <row r="560" spans="1:15" ht="26.25" thickBot="1" x14ac:dyDescent="0.3">
      <c r="A560" s="99" t="s">
        <v>96</v>
      </c>
      <c r="B560" s="49">
        <v>911</v>
      </c>
      <c r="C560" s="50" t="s">
        <v>536</v>
      </c>
      <c r="D560" s="50" t="s">
        <v>533</v>
      </c>
      <c r="E560" s="34" t="s">
        <v>98</v>
      </c>
      <c r="F560" s="35"/>
      <c r="G560" s="279">
        <f>G561+G564+G567+G569</f>
        <v>3391.4</v>
      </c>
      <c r="H560" s="99" t="s">
        <v>96</v>
      </c>
      <c r="I560" s="49">
        <v>911</v>
      </c>
      <c r="J560" s="50" t="s">
        <v>536</v>
      </c>
      <c r="K560" s="50" t="s">
        <v>533</v>
      </c>
      <c r="L560" s="34" t="s">
        <v>98</v>
      </c>
      <c r="M560" s="35"/>
      <c r="N560" s="279">
        <f>N561+N564+N567+N569</f>
        <v>2898.1</v>
      </c>
      <c r="O560" s="279">
        <f>O561+O564+O567+O569</f>
        <v>3116.9</v>
      </c>
    </row>
    <row r="561" spans="1:15" ht="15.75" thickBot="1" x14ac:dyDescent="0.3">
      <c r="A561" s="104" t="s">
        <v>563</v>
      </c>
      <c r="B561" s="315">
        <v>911</v>
      </c>
      <c r="C561" s="106" t="s">
        <v>536</v>
      </c>
      <c r="D561" s="106" t="s">
        <v>533</v>
      </c>
      <c r="E561" s="9" t="s">
        <v>99</v>
      </c>
      <c r="F561" s="9"/>
      <c r="G561" s="25">
        <f>G562+G563</f>
        <v>3042</v>
      </c>
      <c r="H561" s="104" t="s">
        <v>563</v>
      </c>
      <c r="I561" s="105">
        <v>911</v>
      </c>
      <c r="J561" s="106" t="s">
        <v>536</v>
      </c>
      <c r="K561" s="106" t="s">
        <v>533</v>
      </c>
      <c r="L561" s="9" t="s">
        <v>99</v>
      </c>
      <c r="M561" s="9"/>
      <c r="N561" s="25">
        <f>N562+N563</f>
        <v>2429.4</v>
      </c>
      <c r="O561" s="25">
        <f>O562+O563</f>
        <v>2714.3</v>
      </c>
    </row>
    <row r="562" spans="1:15" ht="37.5" thickBot="1" x14ac:dyDescent="0.3">
      <c r="A562" s="6" t="s">
        <v>546</v>
      </c>
      <c r="B562" s="45">
        <v>911</v>
      </c>
      <c r="C562" s="9" t="s">
        <v>536</v>
      </c>
      <c r="D562" s="9" t="s">
        <v>533</v>
      </c>
      <c r="E562" s="9" t="s">
        <v>99</v>
      </c>
      <c r="F562" s="9" t="s">
        <v>436</v>
      </c>
      <c r="G562" s="25">
        <f>2992+50</f>
        <v>3042</v>
      </c>
      <c r="H562" s="6" t="s">
        <v>546</v>
      </c>
      <c r="I562" s="4">
        <v>911</v>
      </c>
      <c r="J562" s="9" t="s">
        <v>536</v>
      </c>
      <c r="K562" s="9" t="s">
        <v>533</v>
      </c>
      <c r="L562" s="9" t="s">
        <v>99</v>
      </c>
      <c r="M562" s="9" t="s">
        <v>436</v>
      </c>
      <c r="N562" s="25">
        <v>2429.4</v>
      </c>
      <c r="O562" s="25">
        <v>2714.3</v>
      </c>
    </row>
    <row r="563" spans="1:15" ht="15.75" thickBot="1" x14ac:dyDescent="0.3">
      <c r="A563" s="193" t="s">
        <v>555</v>
      </c>
      <c r="B563" s="45">
        <v>911</v>
      </c>
      <c r="C563" s="9" t="s">
        <v>536</v>
      </c>
      <c r="D563" s="9" t="s">
        <v>533</v>
      </c>
      <c r="E563" s="9" t="s">
        <v>99</v>
      </c>
      <c r="F563" s="9" t="s">
        <v>336</v>
      </c>
      <c r="G563" s="25"/>
      <c r="H563" s="193" t="s">
        <v>555</v>
      </c>
      <c r="I563" s="4">
        <v>911</v>
      </c>
      <c r="J563" s="9" t="s">
        <v>536</v>
      </c>
      <c r="K563" s="9" t="s">
        <v>533</v>
      </c>
      <c r="L563" s="9" t="s">
        <v>99</v>
      </c>
      <c r="M563" s="9" t="s">
        <v>336</v>
      </c>
      <c r="N563" s="25"/>
      <c r="O563" s="25"/>
    </row>
    <row r="564" spans="1:15" ht="26.25" thickBot="1" x14ac:dyDescent="0.3">
      <c r="A564" s="62" t="s">
        <v>564</v>
      </c>
      <c r="B564" s="315">
        <v>911</v>
      </c>
      <c r="C564" s="106" t="s">
        <v>536</v>
      </c>
      <c r="D564" s="106" t="s">
        <v>533</v>
      </c>
      <c r="E564" s="9" t="s">
        <v>100</v>
      </c>
      <c r="F564" s="9"/>
      <c r="G564" s="25">
        <f>G565+G566</f>
        <v>259.39999999999998</v>
      </c>
      <c r="H564" s="62" t="s">
        <v>564</v>
      </c>
      <c r="I564" s="105">
        <v>911</v>
      </c>
      <c r="J564" s="106" t="s">
        <v>536</v>
      </c>
      <c r="K564" s="106" t="s">
        <v>533</v>
      </c>
      <c r="L564" s="9" t="s">
        <v>100</v>
      </c>
      <c r="M564" s="9"/>
      <c r="N564" s="25">
        <f>N565+N566</f>
        <v>311.39999999999998</v>
      </c>
      <c r="O564" s="25">
        <f>O565+O566</f>
        <v>294.60000000000002</v>
      </c>
    </row>
    <row r="565" spans="1:15" ht="15.75" thickBot="1" x14ac:dyDescent="0.3">
      <c r="A565" s="32" t="s">
        <v>547</v>
      </c>
      <c r="B565" s="45">
        <v>911</v>
      </c>
      <c r="C565" s="9" t="s">
        <v>536</v>
      </c>
      <c r="D565" s="9" t="s">
        <v>533</v>
      </c>
      <c r="E565" s="9" t="s">
        <v>100</v>
      </c>
      <c r="F565" s="9" t="s">
        <v>565</v>
      </c>
      <c r="G565" s="25">
        <v>257.39999999999998</v>
      </c>
      <c r="H565" s="32" t="s">
        <v>547</v>
      </c>
      <c r="I565" s="4">
        <v>911</v>
      </c>
      <c r="J565" s="9" t="s">
        <v>536</v>
      </c>
      <c r="K565" s="9" t="s">
        <v>533</v>
      </c>
      <c r="L565" s="9" t="s">
        <v>100</v>
      </c>
      <c r="M565" s="9" t="s">
        <v>565</v>
      </c>
      <c r="N565" s="25">
        <v>306.89999999999998</v>
      </c>
      <c r="O565" s="25">
        <v>290.10000000000002</v>
      </c>
    </row>
    <row r="566" spans="1:15" ht="15.75" thickBot="1" x14ac:dyDescent="0.3">
      <c r="A566" s="37" t="s">
        <v>548</v>
      </c>
      <c r="B566" s="45">
        <v>911</v>
      </c>
      <c r="C566" s="9" t="s">
        <v>536</v>
      </c>
      <c r="D566" s="9" t="s">
        <v>533</v>
      </c>
      <c r="E566" s="9" t="s">
        <v>100</v>
      </c>
      <c r="F566" s="9" t="s">
        <v>435</v>
      </c>
      <c r="G566" s="25">
        <v>2</v>
      </c>
      <c r="H566" s="37" t="s">
        <v>548</v>
      </c>
      <c r="I566" s="4">
        <v>911</v>
      </c>
      <c r="J566" s="9" t="s">
        <v>536</v>
      </c>
      <c r="K566" s="9" t="s">
        <v>533</v>
      </c>
      <c r="L566" s="9" t="s">
        <v>100</v>
      </c>
      <c r="M566" s="9" t="s">
        <v>435</v>
      </c>
      <c r="N566" s="25">
        <v>4.5</v>
      </c>
      <c r="O566" s="25">
        <v>4.5</v>
      </c>
    </row>
    <row r="567" spans="1:15" ht="26.25" thickBot="1" x14ac:dyDescent="0.3">
      <c r="A567" s="62" t="s">
        <v>0</v>
      </c>
      <c r="B567" s="315">
        <v>911</v>
      </c>
      <c r="C567" s="106" t="s">
        <v>536</v>
      </c>
      <c r="D567" s="106" t="s">
        <v>533</v>
      </c>
      <c r="E567" s="9" t="s">
        <v>101</v>
      </c>
      <c r="F567" s="9"/>
      <c r="G567" s="25">
        <f>G568</f>
        <v>0</v>
      </c>
      <c r="H567" s="62" t="s">
        <v>0</v>
      </c>
      <c r="I567" s="105">
        <v>911</v>
      </c>
      <c r="J567" s="106" t="s">
        <v>536</v>
      </c>
      <c r="K567" s="106" t="s">
        <v>533</v>
      </c>
      <c r="L567" s="9" t="s">
        <v>101</v>
      </c>
      <c r="M567" s="9"/>
      <c r="N567" s="25">
        <f>N568</f>
        <v>14.2</v>
      </c>
      <c r="O567" s="25">
        <f>O568</f>
        <v>16</v>
      </c>
    </row>
    <row r="568" spans="1:15" ht="15.75" thickBot="1" x14ac:dyDescent="0.3">
      <c r="A568" s="32" t="s">
        <v>547</v>
      </c>
      <c r="B568" s="45">
        <v>911</v>
      </c>
      <c r="C568" s="9" t="s">
        <v>536</v>
      </c>
      <c r="D568" s="9" t="s">
        <v>533</v>
      </c>
      <c r="E568" s="9" t="s">
        <v>101</v>
      </c>
      <c r="F568" s="9" t="s">
        <v>565</v>
      </c>
      <c r="G568" s="25"/>
      <c r="H568" s="32" t="s">
        <v>547</v>
      </c>
      <c r="I568" s="4">
        <v>911</v>
      </c>
      <c r="J568" s="9" t="s">
        <v>536</v>
      </c>
      <c r="K568" s="9" t="s">
        <v>533</v>
      </c>
      <c r="L568" s="9" t="s">
        <v>101</v>
      </c>
      <c r="M568" s="9" t="s">
        <v>565</v>
      </c>
      <c r="N568" s="25">
        <v>14.2</v>
      </c>
      <c r="O568" s="25">
        <v>16</v>
      </c>
    </row>
    <row r="569" spans="1:15" ht="26.25" thickBot="1" x14ac:dyDescent="0.3">
      <c r="A569" s="108" t="s">
        <v>2</v>
      </c>
      <c r="B569" s="315">
        <v>911</v>
      </c>
      <c r="C569" s="106" t="s">
        <v>536</v>
      </c>
      <c r="D569" s="106" t="s">
        <v>533</v>
      </c>
      <c r="E569" s="9" t="s">
        <v>102</v>
      </c>
      <c r="F569" s="9"/>
      <c r="G569" s="18">
        <f>G570</f>
        <v>90</v>
      </c>
      <c r="H569" s="108" t="s">
        <v>2</v>
      </c>
      <c r="I569" s="105">
        <v>911</v>
      </c>
      <c r="J569" s="106" t="s">
        <v>536</v>
      </c>
      <c r="K569" s="106" t="s">
        <v>533</v>
      </c>
      <c r="L569" s="9" t="s">
        <v>102</v>
      </c>
      <c r="M569" s="9"/>
      <c r="N569" s="18">
        <f>N570</f>
        <v>143.1</v>
      </c>
      <c r="O569" s="18">
        <f>O570</f>
        <v>92</v>
      </c>
    </row>
    <row r="570" spans="1:15" ht="15.75" thickBot="1" x14ac:dyDescent="0.3">
      <c r="A570" s="32" t="s">
        <v>547</v>
      </c>
      <c r="B570" s="45">
        <v>911</v>
      </c>
      <c r="C570" s="9" t="s">
        <v>536</v>
      </c>
      <c r="D570" s="9" t="s">
        <v>533</v>
      </c>
      <c r="E570" s="9" t="s">
        <v>102</v>
      </c>
      <c r="F570" s="9" t="s">
        <v>565</v>
      </c>
      <c r="G570" s="18">
        <v>90</v>
      </c>
      <c r="H570" s="32" t="s">
        <v>547</v>
      </c>
      <c r="I570" s="4">
        <v>911</v>
      </c>
      <c r="J570" s="9" t="s">
        <v>536</v>
      </c>
      <c r="K570" s="9" t="s">
        <v>533</v>
      </c>
      <c r="L570" s="9" t="s">
        <v>102</v>
      </c>
      <c r="M570" s="9" t="s">
        <v>565</v>
      </c>
      <c r="N570" s="18">
        <v>143.1</v>
      </c>
      <c r="O570" s="18">
        <v>92</v>
      </c>
    </row>
    <row r="571" spans="1:15" ht="51.75" thickBot="1" x14ac:dyDescent="0.3">
      <c r="A571" s="109" t="s">
        <v>110</v>
      </c>
      <c r="B571" s="49">
        <v>911</v>
      </c>
      <c r="C571" s="50" t="s">
        <v>536</v>
      </c>
      <c r="D571" s="50" t="s">
        <v>533</v>
      </c>
      <c r="E571" s="34" t="s">
        <v>112</v>
      </c>
      <c r="F571" s="35"/>
      <c r="G571" s="279">
        <f>G572</f>
        <v>14</v>
      </c>
      <c r="H571" s="109" t="s">
        <v>110</v>
      </c>
      <c r="I571" s="49">
        <v>911</v>
      </c>
      <c r="J571" s="50" t="s">
        <v>536</v>
      </c>
      <c r="K571" s="50" t="s">
        <v>533</v>
      </c>
      <c r="L571" s="34" t="s">
        <v>112</v>
      </c>
      <c r="M571" s="35"/>
      <c r="N571" s="279">
        <f>N572</f>
        <v>15</v>
      </c>
      <c r="O571" s="279">
        <f>O572</f>
        <v>15.8</v>
      </c>
    </row>
    <row r="572" spans="1:15" ht="51.75" thickBot="1" x14ac:dyDescent="0.3">
      <c r="A572" s="109" t="s">
        <v>394</v>
      </c>
      <c r="B572" s="49">
        <v>911</v>
      </c>
      <c r="C572" s="50" t="s">
        <v>536</v>
      </c>
      <c r="D572" s="50" t="s">
        <v>533</v>
      </c>
      <c r="E572" s="34" t="s">
        <v>113</v>
      </c>
      <c r="F572" s="35"/>
      <c r="G572" s="279">
        <f>G573+G575</f>
        <v>14</v>
      </c>
      <c r="H572" s="109" t="s">
        <v>394</v>
      </c>
      <c r="I572" s="49">
        <v>911</v>
      </c>
      <c r="J572" s="50" t="s">
        <v>536</v>
      </c>
      <c r="K572" s="50" t="s">
        <v>533</v>
      </c>
      <c r="L572" s="34" t="s">
        <v>113</v>
      </c>
      <c r="M572" s="35"/>
      <c r="N572" s="279">
        <f>N573+N575</f>
        <v>15</v>
      </c>
      <c r="O572" s="279">
        <f>O573+O575</f>
        <v>15.8</v>
      </c>
    </row>
    <row r="573" spans="1:15" ht="26.25" thickBot="1" x14ac:dyDescent="0.3">
      <c r="A573" s="62" t="s">
        <v>564</v>
      </c>
      <c r="B573" s="46">
        <v>911</v>
      </c>
      <c r="C573" s="107" t="s">
        <v>536</v>
      </c>
      <c r="D573" s="107" t="s">
        <v>533</v>
      </c>
      <c r="E573" s="35" t="s">
        <v>114</v>
      </c>
      <c r="F573" s="34"/>
      <c r="G573" s="280">
        <f>G574</f>
        <v>10</v>
      </c>
      <c r="H573" s="62" t="s">
        <v>564</v>
      </c>
      <c r="I573" s="46">
        <v>911</v>
      </c>
      <c r="J573" s="107" t="s">
        <v>536</v>
      </c>
      <c r="K573" s="107" t="s">
        <v>533</v>
      </c>
      <c r="L573" s="35" t="s">
        <v>114</v>
      </c>
      <c r="M573" s="34"/>
      <c r="N573" s="280">
        <f>N574</f>
        <v>6.5</v>
      </c>
      <c r="O573" s="280">
        <f>O574</f>
        <v>6.4</v>
      </c>
    </row>
    <row r="574" spans="1:15" ht="15.75" thickBot="1" x14ac:dyDescent="0.3">
      <c r="A574" s="32" t="s">
        <v>547</v>
      </c>
      <c r="B574" s="46">
        <v>911</v>
      </c>
      <c r="C574" s="107" t="s">
        <v>536</v>
      </c>
      <c r="D574" s="107" t="s">
        <v>533</v>
      </c>
      <c r="E574" s="35" t="s">
        <v>114</v>
      </c>
      <c r="F574" s="35" t="s">
        <v>565</v>
      </c>
      <c r="G574" s="280">
        <v>10</v>
      </c>
      <c r="H574" s="32" t="s">
        <v>547</v>
      </c>
      <c r="I574" s="46">
        <v>911</v>
      </c>
      <c r="J574" s="107" t="s">
        <v>536</v>
      </c>
      <c r="K574" s="107" t="s">
        <v>533</v>
      </c>
      <c r="L574" s="35" t="s">
        <v>114</v>
      </c>
      <c r="M574" s="35" t="s">
        <v>565</v>
      </c>
      <c r="N574" s="280">
        <v>6.5</v>
      </c>
      <c r="O574" s="280">
        <v>6.4</v>
      </c>
    </row>
    <row r="575" spans="1:15" ht="26.25" thickBot="1" x14ac:dyDescent="0.3">
      <c r="A575" s="62" t="s">
        <v>2</v>
      </c>
      <c r="B575" s="46">
        <v>911</v>
      </c>
      <c r="C575" s="107" t="s">
        <v>536</v>
      </c>
      <c r="D575" s="107" t="s">
        <v>533</v>
      </c>
      <c r="E575" s="35" t="s">
        <v>115</v>
      </c>
      <c r="F575" s="35"/>
      <c r="G575" s="280">
        <f>G576</f>
        <v>4</v>
      </c>
      <c r="H575" s="62" t="s">
        <v>2</v>
      </c>
      <c r="I575" s="46">
        <v>911</v>
      </c>
      <c r="J575" s="107" t="s">
        <v>536</v>
      </c>
      <c r="K575" s="107" t="s">
        <v>533</v>
      </c>
      <c r="L575" s="35" t="s">
        <v>115</v>
      </c>
      <c r="M575" s="35"/>
      <c r="N575" s="280">
        <f>N576</f>
        <v>8.5</v>
      </c>
      <c r="O575" s="280">
        <f>O576</f>
        <v>9.4</v>
      </c>
    </row>
    <row r="576" spans="1:15" ht="15.75" thickBot="1" x14ac:dyDescent="0.3">
      <c r="A576" s="32" t="s">
        <v>547</v>
      </c>
      <c r="B576" s="46">
        <v>911</v>
      </c>
      <c r="C576" s="107" t="s">
        <v>536</v>
      </c>
      <c r="D576" s="107" t="s">
        <v>533</v>
      </c>
      <c r="E576" s="35" t="s">
        <v>115</v>
      </c>
      <c r="F576" s="35" t="s">
        <v>565</v>
      </c>
      <c r="G576" s="280">
        <v>4</v>
      </c>
      <c r="H576" s="32" t="s">
        <v>547</v>
      </c>
      <c r="I576" s="46">
        <v>911</v>
      </c>
      <c r="J576" s="107" t="s">
        <v>536</v>
      </c>
      <c r="K576" s="107" t="s">
        <v>533</v>
      </c>
      <c r="L576" s="35" t="s">
        <v>115</v>
      </c>
      <c r="M576" s="35" t="s">
        <v>565</v>
      </c>
      <c r="N576" s="280">
        <v>8.5</v>
      </c>
      <c r="O576" s="280">
        <v>9.4</v>
      </c>
    </row>
    <row r="577" spans="1:15" ht="64.5" thickBot="1" x14ac:dyDescent="0.3">
      <c r="A577" s="109" t="s">
        <v>111</v>
      </c>
      <c r="B577" s="49">
        <v>911</v>
      </c>
      <c r="C577" s="50" t="s">
        <v>536</v>
      </c>
      <c r="D577" s="50" t="s">
        <v>533</v>
      </c>
      <c r="E577" s="34" t="s">
        <v>116</v>
      </c>
      <c r="F577" s="35"/>
      <c r="G577" s="280">
        <f>G578</f>
        <v>0</v>
      </c>
      <c r="H577" s="109" t="s">
        <v>111</v>
      </c>
      <c r="I577" s="49">
        <v>911</v>
      </c>
      <c r="J577" s="50" t="s">
        <v>536</v>
      </c>
      <c r="K577" s="50" t="s">
        <v>533</v>
      </c>
      <c r="L577" s="34" t="s">
        <v>116</v>
      </c>
      <c r="M577" s="35"/>
      <c r="N577" s="280">
        <f t="shared" ref="N577:O577" si="29">N578</f>
        <v>0</v>
      </c>
      <c r="O577" s="280">
        <f t="shared" si="29"/>
        <v>0</v>
      </c>
    </row>
    <row r="578" spans="1:15" ht="51.75" thickBot="1" x14ac:dyDescent="0.3">
      <c r="A578" s="109" t="s">
        <v>395</v>
      </c>
      <c r="B578" s="49">
        <v>911</v>
      </c>
      <c r="C578" s="50" t="s">
        <v>536</v>
      </c>
      <c r="D578" s="50" t="s">
        <v>533</v>
      </c>
      <c r="E578" s="34" t="s">
        <v>116</v>
      </c>
      <c r="F578" s="281"/>
      <c r="G578" s="279">
        <f>G579</f>
        <v>0</v>
      </c>
      <c r="H578" s="109" t="s">
        <v>395</v>
      </c>
      <c r="I578" s="49">
        <v>911</v>
      </c>
      <c r="J578" s="50" t="s">
        <v>536</v>
      </c>
      <c r="K578" s="50" t="s">
        <v>533</v>
      </c>
      <c r="L578" s="34" t="s">
        <v>116</v>
      </c>
      <c r="M578" s="281"/>
      <c r="N578" s="279">
        <f>N579</f>
        <v>0</v>
      </c>
      <c r="O578" s="279">
        <f>O579</f>
        <v>0</v>
      </c>
    </row>
    <row r="579" spans="1:15" ht="51.75" thickBot="1" x14ac:dyDescent="0.3">
      <c r="A579" s="62" t="s">
        <v>62</v>
      </c>
      <c r="B579" s="46">
        <v>911</v>
      </c>
      <c r="C579" s="107" t="s">
        <v>536</v>
      </c>
      <c r="D579" s="107" t="s">
        <v>533</v>
      </c>
      <c r="E579" s="35" t="s">
        <v>117</v>
      </c>
      <c r="F579" s="34"/>
      <c r="G579" s="280">
        <f>G580</f>
        <v>0</v>
      </c>
      <c r="H579" s="62" t="s">
        <v>62</v>
      </c>
      <c r="I579" s="46">
        <v>911</v>
      </c>
      <c r="J579" s="107" t="s">
        <v>536</v>
      </c>
      <c r="K579" s="107" t="s">
        <v>533</v>
      </c>
      <c r="L579" s="35" t="s">
        <v>117</v>
      </c>
      <c r="M579" s="34"/>
      <c r="N579" s="280">
        <f>N580</f>
        <v>0</v>
      </c>
      <c r="O579" s="280">
        <f>O580</f>
        <v>0</v>
      </c>
    </row>
    <row r="580" spans="1:15" ht="15.75" thickBot="1" x14ac:dyDescent="0.3">
      <c r="A580" s="32" t="s">
        <v>547</v>
      </c>
      <c r="B580" s="46">
        <v>911</v>
      </c>
      <c r="C580" s="107" t="s">
        <v>536</v>
      </c>
      <c r="D580" s="107" t="s">
        <v>533</v>
      </c>
      <c r="E580" s="35" t="s">
        <v>117</v>
      </c>
      <c r="F580" s="35" t="s">
        <v>565</v>
      </c>
      <c r="G580" s="280">
        <v>0</v>
      </c>
      <c r="H580" s="32" t="s">
        <v>547</v>
      </c>
      <c r="I580" s="46">
        <v>911</v>
      </c>
      <c r="J580" s="107" t="s">
        <v>536</v>
      </c>
      <c r="K580" s="107" t="s">
        <v>533</v>
      </c>
      <c r="L580" s="35" t="s">
        <v>117</v>
      </c>
      <c r="M580" s="35" t="s">
        <v>565</v>
      </c>
      <c r="N580" s="280">
        <v>0</v>
      </c>
      <c r="O580" s="280">
        <v>0</v>
      </c>
    </row>
    <row r="581" spans="1:15" ht="44.25" thickBot="1" x14ac:dyDescent="0.3">
      <c r="A581" s="97" t="s">
        <v>412</v>
      </c>
      <c r="B581" s="98">
        <v>912</v>
      </c>
      <c r="C581" s="122"/>
      <c r="D581" s="122"/>
      <c r="E581" s="282"/>
      <c r="F581" s="283"/>
      <c r="G581" s="284">
        <f>G582+G600</f>
        <v>4966</v>
      </c>
      <c r="H581" s="97" t="s">
        <v>412</v>
      </c>
      <c r="I581" s="98">
        <v>912</v>
      </c>
      <c r="J581" s="122"/>
      <c r="K581" s="122"/>
      <c r="L581" s="282"/>
      <c r="M581" s="283"/>
      <c r="N581" s="284">
        <f>N582+N600</f>
        <v>4595.9000000000005</v>
      </c>
      <c r="O581" s="284">
        <f>O582+O600</f>
        <v>3843</v>
      </c>
    </row>
    <row r="582" spans="1:15" ht="15.75" thickBot="1" x14ac:dyDescent="0.3">
      <c r="A582" s="30" t="s">
        <v>409</v>
      </c>
      <c r="B582" s="54">
        <v>912</v>
      </c>
      <c r="C582" s="55" t="s">
        <v>531</v>
      </c>
      <c r="D582" s="55"/>
      <c r="E582" s="34"/>
      <c r="F582" s="48"/>
      <c r="G582" s="279">
        <f>G583</f>
        <v>3601.3</v>
      </c>
      <c r="H582" s="30" t="s">
        <v>409</v>
      </c>
      <c r="I582" s="54">
        <v>912</v>
      </c>
      <c r="J582" s="55" t="s">
        <v>531</v>
      </c>
      <c r="K582" s="55"/>
      <c r="L582" s="34"/>
      <c r="M582" s="48"/>
      <c r="N582" s="279">
        <f>N583</f>
        <v>3620.3</v>
      </c>
      <c r="O582" s="279">
        <f>O583</f>
        <v>3634.1</v>
      </c>
    </row>
    <row r="583" spans="1:15" ht="15.75" thickBot="1" x14ac:dyDescent="0.3">
      <c r="A583" s="52" t="s">
        <v>379</v>
      </c>
      <c r="B583" s="54">
        <v>912</v>
      </c>
      <c r="C583" s="55" t="s">
        <v>531</v>
      </c>
      <c r="D583" s="55" t="s">
        <v>364</v>
      </c>
      <c r="E583" s="34"/>
      <c r="F583" s="48"/>
      <c r="G583" s="279">
        <f>G584+G597</f>
        <v>3601.3</v>
      </c>
      <c r="H583" s="52" t="s">
        <v>379</v>
      </c>
      <c r="I583" s="54">
        <v>912</v>
      </c>
      <c r="J583" s="55" t="s">
        <v>531</v>
      </c>
      <c r="K583" s="55" t="s">
        <v>364</v>
      </c>
      <c r="L583" s="34"/>
      <c r="M583" s="48"/>
      <c r="N583" s="279">
        <f>N584+N597</f>
        <v>3620.3</v>
      </c>
      <c r="O583" s="279">
        <f>O584+O597</f>
        <v>3634.1</v>
      </c>
    </row>
    <row r="584" spans="1:15" ht="39" thickBot="1" x14ac:dyDescent="0.3">
      <c r="A584" s="359" t="s">
        <v>930</v>
      </c>
      <c r="B584" s="49">
        <v>912</v>
      </c>
      <c r="C584" s="50"/>
      <c r="D584" s="50"/>
      <c r="E584" s="34" t="s">
        <v>195</v>
      </c>
      <c r="F584" s="34"/>
      <c r="G584" s="279">
        <f>G586</f>
        <v>3601.3</v>
      </c>
      <c r="H584" s="359" t="s">
        <v>930</v>
      </c>
      <c r="I584" s="49">
        <v>912</v>
      </c>
      <c r="J584" s="50"/>
      <c r="K584" s="50"/>
      <c r="L584" s="34" t="s">
        <v>195</v>
      </c>
      <c r="M584" s="34"/>
      <c r="N584" s="279">
        <f>N586</f>
        <v>3620.3</v>
      </c>
      <c r="O584" s="279">
        <f>O585</f>
        <v>3634.1</v>
      </c>
    </row>
    <row r="585" spans="1:15" ht="39" thickBot="1" x14ac:dyDescent="0.3">
      <c r="A585" s="79" t="s">
        <v>838</v>
      </c>
      <c r="B585" s="49">
        <v>912</v>
      </c>
      <c r="C585" s="50" t="s">
        <v>531</v>
      </c>
      <c r="D585" s="50" t="s">
        <v>364</v>
      </c>
      <c r="E585" s="34" t="s">
        <v>843</v>
      </c>
      <c r="F585" s="35"/>
      <c r="G585" s="279">
        <f>G586</f>
        <v>3601.3</v>
      </c>
      <c r="H585" s="79" t="s">
        <v>838</v>
      </c>
      <c r="I585" s="49">
        <v>912</v>
      </c>
      <c r="J585" s="50" t="s">
        <v>531</v>
      </c>
      <c r="K585" s="50" t="s">
        <v>364</v>
      </c>
      <c r="L585" s="34" t="s">
        <v>843</v>
      </c>
      <c r="M585" s="34"/>
      <c r="N585" s="279">
        <f>N586</f>
        <v>3620.3</v>
      </c>
      <c r="O585" s="279">
        <f>O586</f>
        <v>3634.1</v>
      </c>
    </row>
    <row r="586" spans="1:15" ht="45" customHeight="1" thickBot="1" x14ac:dyDescent="0.3">
      <c r="A586" s="83" t="s">
        <v>937</v>
      </c>
      <c r="B586" s="49">
        <v>912</v>
      </c>
      <c r="C586" s="50" t="s">
        <v>531</v>
      </c>
      <c r="D586" s="50" t="s">
        <v>364</v>
      </c>
      <c r="E586" s="34" t="s">
        <v>929</v>
      </c>
      <c r="F586" s="35"/>
      <c r="G586" s="279">
        <f>G587+G589+G593+G595</f>
        <v>3601.3</v>
      </c>
      <c r="H586" s="83" t="s">
        <v>937</v>
      </c>
      <c r="I586" s="49">
        <v>912</v>
      </c>
      <c r="J586" s="50" t="s">
        <v>531</v>
      </c>
      <c r="K586" s="50" t="s">
        <v>364</v>
      </c>
      <c r="L586" s="34" t="s">
        <v>842</v>
      </c>
      <c r="M586" s="35"/>
      <c r="N586" s="279">
        <f>N587+N589+N593+N595</f>
        <v>3620.3</v>
      </c>
      <c r="O586" s="279">
        <f>O587+O589+O593+O595</f>
        <v>3634.1</v>
      </c>
    </row>
    <row r="587" spans="1:15" ht="26.25" thickBot="1" x14ac:dyDescent="0.3">
      <c r="A587" s="76" t="s">
        <v>560</v>
      </c>
      <c r="B587" s="46">
        <v>912</v>
      </c>
      <c r="C587" s="107" t="s">
        <v>531</v>
      </c>
      <c r="D587" s="107" t="s">
        <v>364</v>
      </c>
      <c r="E587" s="35" t="s">
        <v>933</v>
      </c>
      <c r="F587" s="34"/>
      <c r="G587" s="280">
        <f>G588</f>
        <v>3287.9</v>
      </c>
      <c r="H587" s="76" t="s">
        <v>560</v>
      </c>
      <c r="I587" s="46">
        <v>912</v>
      </c>
      <c r="J587" s="107" t="s">
        <v>531</v>
      </c>
      <c r="K587" s="107" t="s">
        <v>364</v>
      </c>
      <c r="L587" s="35" t="s">
        <v>933</v>
      </c>
      <c r="M587" s="34"/>
      <c r="N587" s="280">
        <f>N588</f>
        <v>3291.4</v>
      </c>
      <c r="O587" s="280">
        <f>O588</f>
        <v>3295.1</v>
      </c>
    </row>
    <row r="588" spans="1:15" ht="37.5" thickBot="1" x14ac:dyDescent="0.3">
      <c r="A588" s="6" t="s">
        <v>546</v>
      </c>
      <c r="B588" s="46">
        <v>912</v>
      </c>
      <c r="C588" s="107" t="s">
        <v>531</v>
      </c>
      <c r="D588" s="107" t="s">
        <v>364</v>
      </c>
      <c r="E588" s="35" t="s">
        <v>933</v>
      </c>
      <c r="F588" s="35" t="s">
        <v>436</v>
      </c>
      <c r="G588" s="280">
        <f>3287.9</f>
        <v>3287.9</v>
      </c>
      <c r="H588" s="6" t="s">
        <v>546</v>
      </c>
      <c r="I588" s="46">
        <v>912</v>
      </c>
      <c r="J588" s="107" t="s">
        <v>531</v>
      </c>
      <c r="K588" s="107" t="s">
        <v>364</v>
      </c>
      <c r="L588" s="35" t="s">
        <v>933</v>
      </c>
      <c r="M588" s="35" t="s">
        <v>436</v>
      </c>
      <c r="N588" s="280">
        <v>3291.4</v>
      </c>
      <c r="O588" s="280">
        <v>3295.1</v>
      </c>
    </row>
    <row r="589" spans="1:15" ht="26.25" thickBot="1" x14ac:dyDescent="0.3">
      <c r="A589" s="76" t="s">
        <v>123</v>
      </c>
      <c r="B589" s="46">
        <v>912</v>
      </c>
      <c r="C589" s="107" t="s">
        <v>531</v>
      </c>
      <c r="D589" s="107" t="s">
        <v>364</v>
      </c>
      <c r="E589" s="35" t="s">
        <v>934</v>
      </c>
      <c r="F589" s="35"/>
      <c r="G589" s="280">
        <f>G591+G592+G590</f>
        <v>256.89999999999998</v>
      </c>
      <c r="H589" s="76" t="s">
        <v>123</v>
      </c>
      <c r="I589" s="46">
        <v>912</v>
      </c>
      <c r="J589" s="107" t="s">
        <v>531</v>
      </c>
      <c r="K589" s="107" t="s">
        <v>364</v>
      </c>
      <c r="L589" s="35" t="s">
        <v>934</v>
      </c>
      <c r="M589" s="35"/>
      <c r="N589" s="280">
        <f>N591+N592+N590</f>
        <v>265.89999999999998</v>
      </c>
      <c r="O589" s="280">
        <f>O591+O592+O590</f>
        <v>273.3</v>
      </c>
    </row>
    <row r="590" spans="1:15" ht="37.5" thickBot="1" x14ac:dyDescent="0.3">
      <c r="A590" s="6" t="s">
        <v>546</v>
      </c>
      <c r="B590" s="46">
        <v>912</v>
      </c>
      <c r="C590" s="107" t="s">
        <v>531</v>
      </c>
      <c r="D590" s="107" t="s">
        <v>364</v>
      </c>
      <c r="E590" s="35" t="s">
        <v>934</v>
      </c>
      <c r="F590" s="35" t="s">
        <v>436</v>
      </c>
      <c r="G590" s="280">
        <v>0</v>
      </c>
      <c r="H590" s="6" t="s">
        <v>546</v>
      </c>
      <c r="I590" s="46">
        <v>912</v>
      </c>
      <c r="J590" s="107" t="s">
        <v>531</v>
      </c>
      <c r="K590" s="107" t="s">
        <v>364</v>
      </c>
      <c r="L590" s="35" t="s">
        <v>934</v>
      </c>
      <c r="M590" s="35" t="s">
        <v>436</v>
      </c>
      <c r="N590" s="280"/>
      <c r="O590" s="280"/>
    </row>
    <row r="591" spans="1:15" ht="15.75" thickBot="1" x14ac:dyDescent="0.3">
      <c r="A591" s="32" t="s">
        <v>547</v>
      </c>
      <c r="B591" s="46">
        <v>912</v>
      </c>
      <c r="C591" s="107" t="s">
        <v>531</v>
      </c>
      <c r="D591" s="107" t="s">
        <v>364</v>
      </c>
      <c r="E591" s="35" t="s">
        <v>934</v>
      </c>
      <c r="F591" s="35" t="s">
        <v>565</v>
      </c>
      <c r="G591" s="280">
        <v>246.5</v>
      </c>
      <c r="H591" s="32" t="s">
        <v>547</v>
      </c>
      <c r="I591" s="46">
        <v>912</v>
      </c>
      <c r="J591" s="107" t="s">
        <v>531</v>
      </c>
      <c r="K591" s="107" t="s">
        <v>364</v>
      </c>
      <c r="L591" s="35" t="s">
        <v>934</v>
      </c>
      <c r="M591" s="35" t="s">
        <v>565</v>
      </c>
      <c r="N591" s="280">
        <v>255</v>
      </c>
      <c r="O591" s="280">
        <v>262</v>
      </c>
    </row>
    <row r="592" spans="1:15" ht="15.75" thickBot="1" x14ac:dyDescent="0.3">
      <c r="A592" s="37" t="s">
        <v>548</v>
      </c>
      <c r="B592" s="46">
        <v>912</v>
      </c>
      <c r="C592" s="107" t="s">
        <v>531</v>
      </c>
      <c r="D592" s="107" t="s">
        <v>364</v>
      </c>
      <c r="E592" s="35" t="s">
        <v>934</v>
      </c>
      <c r="F592" s="35" t="s">
        <v>435</v>
      </c>
      <c r="G592" s="280">
        <v>10.4</v>
      </c>
      <c r="H592" s="37" t="s">
        <v>548</v>
      </c>
      <c r="I592" s="46">
        <v>912</v>
      </c>
      <c r="J592" s="107" t="s">
        <v>531</v>
      </c>
      <c r="K592" s="107" t="s">
        <v>364</v>
      </c>
      <c r="L592" s="35" t="s">
        <v>934</v>
      </c>
      <c r="M592" s="35" t="s">
        <v>435</v>
      </c>
      <c r="N592" s="280">
        <v>10.9</v>
      </c>
      <c r="O592" s="280">
        <v>11.3</v>
      </c>
    </row>
    <row r="593" spans="1:15" ht="26.25" thickBot="1" x14ac:dyDescent="0.3">
      <c r="A593" s="76" t="s">
        <v>124</v>
      </c>
      <c r="B593" s="46">
        <v>912</v>
      </c>
      <c r="C593" s="107" t="s">
        <v>531</v>
      </c>
      <c r="D593" s="107" t="s">
        <v>364</v>
      </c>
      <c r="E593" s="35" t="s">
        <v>935</v>
      </c>
      <c r="F593" s="35"/>
      <c r="G593" s="280">
        <f>G594</f>
        <v>0</v>
      </c>
      <c r="H593" s="76" t="s">
        <v>124</v>
      </c>
      <c r="I593" s="46">
        <v>912</v>
      </c>
      <c r="J593" s="107" t="s">
        <v>531</v>
      </c>
      <c r="K593" s="107" t="s">
        <v>364</v>
      </c>
      <c r="L593" s="35" t="s">
        <v>935</v>
      </c>
      <c r="M593" s="35"/>
      <c r="N593" s="280">
        <f>N594</f>
        <v>0</v>
      </c>
      <c r="O593" s="280">
        <f>O594</f>
        <v>0</v>
      </c>
    </row>
    <row r="594" spans="1:15" ht="15.75" thickBot="1" x14ac:dyDescent="0.3">
      <c r="A594" s="32" t="s">
        <v>547</v>
      </c>
      <c r="B594" s="46">
        <v>912</v>
      </c>
      <c r="C594" s="107" t="s">
        <v>531</v>
      </c>
      <c r="D594" s="107" t="s">
        <v>364</v>
      </c>
      <c r="E594" s="35" t="s">
        <v>935</v>
      </c>
      <c r="F594" s="35" t="s">
        <v>565</v>
      </c>
      <c r="G594" s="280"/>
      <c r="H594" s="32" t="s">
        <v>547</v>
      </c>
      <c r="I594" s="46">
        <v>912</v>
      </c>
      <c r="J594" s="107" t="s">
        <v>531</v>
      </c>
      <c r="K594" s="107" t="s">
        <v>364</v>
      </c>
      <c r="L594" s="35" t="s">
        <v>935</v>
      </c>
      <c r="M594" s="35" t="s">
        <v>565</v>
      </c>
      <c r="N594" s="280"/>
      <c r="O594" s="280"/>
    </row>
    <row r="595" spans="1:15" ht="26.25" thickBot="1" x14ac:dyDescent="0.3">
      <c r="A595" s="76" t="s">
        <v>2</v>
      </c>
      <c r="B595" s="46">
        <v>912</v>
      </c>
      <c r="C595" s="107" t="s">
        <v>531</v>
      </c>
      <c r="D595" s="107" t="s">
        <v>364</v>
      </c>
      <c r="E595" s="35" t="s">
        <v>936</v>
      </c>
      <c r="F595" s="35"/>
      <c r="G595" s="280">
        <f>G596</f>
        <v>56.5</v>
      </c>
      <c r="H595" s="76" t="s">
        <v>2</v>
      </c>
      <c r="I595" s="46">
        <v>912</v>
      </c>
      <c r="J595" s="107" t="s">
        <v>531</v>
      </c>
      <c r="K595" s="107" t="s">
        <v>364</v>
      </c>
      <c r="L595" s="35" t="s">
        <v>936</v>
      </c>
      <c r="M595" s="35"/>
      <c r="N595" s="280">
        <f>N596</f>
        <v>63</v>
      </c>
      <c r="O595" s="280">
        <f>O596</f>
        <v>65.7</v>
      </c>
    </row>
    <row r="596" spans="1:15" ht="15.75" thickBot="1" x14ac:dyDescent="0.3">
      <c r="A596" s="32" t="s">
        <v>547</v>
      </c>
      <c r="B596" s="46">
        <v>912</v>
      </c>
      <c r="C596" s="107" t="s">
        <v>531</v>
      </c>
      <c r="D596" s="107" t="s">
        <v>364</v>
      </c>
      <c r="E596" s="35" t="s">
        <v>936</v>
      </c>
      <c r="F596" s="35" t="s">
        <v>565</v>
      </c>
      <c r="G596" s="280">
        <v>56.5</v>
      </c>
      <c r="H596" s="32" t="s">
        <v>547</v>
      </c>
      <c r="I596" s="46">
        <v>912</v>
      </c>
      <c r="J596" s="107" t="s">
        <v>531</v>
      </c>
      <c r="K596" s="107" t="s">
        <v>364</v>
      </c>
      <c r="L596" s="35" t="s">
        <v>936</v>
      </c>
      <c r="M596" s="35" t="s">
        <v>565</v>
      </c>
      <c r="N596" s="280">
        <v>63</v>
      </c>
      <c r="O596" s="280">
        <v>65.7</v>
      </c>
    </row>
    <row r="597" spans="1:15" ht="39" thickBot="1" x14ac:dyDescent="0.3">
      <c r="A597" s="94" t="s">
        <v>337</v>
      </c>
      <c r="B597" s="46">
        <v>912</v>
      </c>
      <c r="C597" s="107" t="s">
        <v>531</v>
      </c>
      <c r="D597" s="107" t="s">
        <v>364</v>
      </c>
      <c r="E597" s="35" t="s">
        <v>339</v>
      </c>
      <c r="F597" s="34"/>
      <c r="G597" s="279">
        <f>G598+G599</f>
        <v>0</v>
      </c>
      <c r="H597" s="94" t="s">
        <v>337</v>
      </c>
      <c r="I597" s="46">
        <v>912</v>
      </c>
      <c r="J597" s="107" t="s">
        <v>531</v>
      </c>
      <c r="K597" s="107" t="s">
        <v>364</v>
      </c>
      <c r="L597" s="35" t="s">
        <v>339</v>
      </c>
      <c r="M597" s="34"/>
      <c r="N597" s="279">
        <f>N598+N599</f>
        <v>0</v>
      </c>
      <c r="O597" s="279">
        <f>O598+O599</f>
        <v>0</v>
      </c>
    </row>
    <row r="598" spans="1:15" ht="39.75" thickBot="1" x14ac:dyDescent="0.3">
      <c r="A598" s="7" t="s">
        <v>546</v>
      </c>
      <c r="B598" s="46">
        <v>912</v>
      </c>
      <c r="C598" s="107" t="s">
        <v>531</v>
      </c>
      <c r="D598" s="107" t="s">
        <v>364</v>
      </c>
      <c r="E598" s="35" t="s">
        <v>339</v>
      </c>
      <c r="F598" s="35" t="s">
        <v>436</v>
      </c>
      <c r="G598" s="280"/>
      <c r="H598" s="7" t="s">
        <v>546</v>
      </c>
      <c r="I598" s="46">
        <v>912</v>
      </c>
      <c r="J598" s="107" t="s">
        <v>531</v>
      </c>
      <c r="K598" s="107" t="s">
        <v>364</v>
      </c>
      <c r="L598" s="35" t="s">
        <v>339</v>
      </c>
      <c r="M598" s="35" t="s">
        <v>436</v>
      </c>
      <c r="N598" s="280"/>
      <c r="O598" s="280"/>
    </row>
    <row r="599" spans="1:15" ht="15.75" thickBot="1" x14ac:dyDescent="0.3">
      <c r="A599" s="33" t="s">
        <v>547</v>
      </c>
      <c r="B599" s="46">
        <v>912</v>
      </c>
      <c r="C599" s="107" t="s">
        <v>531</v>
      </c>
      <c r="D599" s="107" t="s">
        <v>364</v>
      </c>
      <c r="E599" s="35" t="s">
        <v>339</v>
      </c>
      <c r="F599" s="35" t="s">
        <v>565</v>
      </c>
      <c r="G599" s="280"/>
      <c r="H599" s="33" t="s">
        <v>547</v>
      </c>
      <c r="I599" s="46">
        <v>912</v>
      </c>
      <c r="J599" s="107" t="s">
        <v>531</v>
      </c>
      <c r="K599" s="107" t="s">
        <v>364</v>
      </c>
      <c r="L599" s="35" t="s">
        <v>339</v>
      </c>
      <c r="M599" s="35" t="s">
        <v>565</v>
      </c>
      <c r="N599" s="280"/>
      <c r="O599" s="280"/>
    </row>
    <row r="600" spans="1:15" ht="15.75" thickBot="1" x14ac:dyDescent="0.3">
      <c r="A600" s="152" t="s">
        <v>373</v>
      </c>
      <c r="B600" s="49">
        <v>912</v>
      </c>
      <c r="C600" s="50" t="s">
        <v>534</v>
      </c>
      <c r="D600" s="50"/>
      <c r="E600" s="35"/>
      <c r="F600" s="35"/>
      <c r="G600" s="279">
        <f>G601</f>
        <v>1364.6999999999998</v>
      </c>
      <c r="H600" s="152" t="s">
        <v>373</v>
      </c>
      <c r="I600" s="49">
        <v>912</v>
      </c>
      <c r="J600" s="50" t="s">
        <v>534</v>
      </c>
      <c r="K600" s="50"/>
      <c r="L600" s="35"/>
      <c r="M600" s="35"/>
      <c r="N600" s="279">
        <f>N601</f>
        <v>975.6</v>
      </c>
      <c r="O600" s="279">
        <f>O601</f>
        <v>208.90000000000009</v>
      </c>
    </row>
    <row r="601" spans="1:15" ht="26.25" thickBot="1" x14ac:dyDescent="0.3">
      <c r="A601" s="52" t="s">
        <v>845</v>
      </c>
      <c r="B601" s="49">
        <v>912</v>
      </c>
      <c r="C601" s="50" t="s">
        <v>534</v>
      </c>
      <c r="D601" s="50" t="s">
        <v>534</v>
      </c>
      <c r="E601" s="35"/>
      <c r="F601" s="35"/>
      <c r="G601" s="279">
        <f>G602+G607+G610</f>
        <v>1364.6999999999998</v>
      </c>
      <c r="H601" s="52" t="s">
        <v>845</v>
      </c>
      <c r="I601" s="49">
        <v>912</v>
      </c>
      <c r="J601" s="50" t="s">
        <v>534</v>
      </c>
      <c r="K601" s="50" t="s">
        <v>534</v>
      </c>
      <c r="L601" s="35"/>
      <c r="M601" s="35"/>
      <c r="N601" s="279">
        <f>N602</f>
        <v>975.6</v>
      </c>
      <c r="O601" s="279">
        <f>O602</f>
        <v>208.90000000000009</v>
      </c>
    </row>
    <row r="602" spans="1:15" ht="39" thickBot="1" x14ac:dyDescent="0.3">
      <c r="A602" s="79" t="s">
        <v>938</v>
      </c>
      <c r="B602" s="49">
        <v>912</v>
      </c>
      <c r="C602" s="50" t="s">
        <v>534</v>
      </c>
      <c r="D602" s="50" t="s">
        <v>534</v>
      </c>
      <c r="E602" s="285" t="s">
        <v>844</v>
      </c>
      <c r="F602" s="35"/>
      <c r="G602" s="279">
        <f>G603</f>
        <v>805</v>
      </c>
      <c r="H602" s="79" t="s">
        <v>938</v>
      </c>
      <c r="I602" s="49">
        <v>912</v>
      </c>
      <c r="J602" s="50" t="s">
        <v>534</v>
      </c>
      <c r="K602" s="50" t="s">
        <v>534</v>
      </c>
      <c r="L602" s="285" t="s">
        <v>844</v>
      </c>
      <c r="M602" s="35"/>
      <c r="N602" s="279">
        <f>N603+N607+N610</f>
        <v>975.6</v>
      </c>
      <c r="O602" s="279">
        <f>O603+O607+O610</f>
        <v>208.90000000000009</v>
      </c>
    </row>
    <row r="603" spans="1:15" s="20" customFormat="1" ht="26.25" thickBot="1" x14ac:dyDescent="0.3">
      <c r="A603" s="83" t="s">
        <v>839</v>
      </c>
      <c r="B603" s="127">
        <v>912</v>
      </c>
      <c r="C603" s="50" t="s">
        <v>534</v>
      </c>
      <c r="D603" s="50" t="s">
        <v>534</v>
      </c>
      <c r="E603" s="285" t="s">
        <v>911</v>
      </c>
      <c r="F603" s="285"/>
      <c r="G603" s="279">
        <f>G604</f>
        <v>805</v>
      </c>
      <c r="H603" s="83" t="s">
        <v>839</v>
      </c>
      <c r="I603" s="127">
        <v>912</v>
      </c>
      <c r="J603" s="50" t="s">
        <v>534</v>
      </c>
      <c r="K603" s="50" t="s">
        <v>534</v>
      </c>
      <c r="L603" s="285" t="s">
        <v>911</v>
      </c>
      <c r="M603" s="285"/>
      <c r="N603" s="279">
        <f>N604</f>
        <v>483.9</v>
      </c>
      <c r="O603" s="279">
        <f>O604</f>
        <v>97.899999999999977</v>
      </c>
    </row>
    <row r="604" spans="1:15" s="20" customFormat="1" ht="26.25" thickBot="1" x14ac:dyDescent="0.3">
      <c r="A604" s="129" t="s">
        <v>203</v>
      </c>
      <c r="B604" s="130">
        <v>912</v>
      </c>
      <c r="C604" s="107" t="s">
        <v>534</v>
      </c>
      <c r="D604" s="107" t="s">
        <v>534</v>
      </c>
      <c r="E604" s="65" t="s">
        <v>912</v>
      </c>
      <c r="F604" s="65"/>
      <c r="G604" s="280">
        <f>G605+G606</f>
        <v>805</v>
      </c>
      <c r="H604" s="129" t="s">
        <v>203</v>
      </c>
      <c r="I604" s="130">
        <v>912</v>
      </c>
      <c r="J604" s="107" t="s">
        <v>534</v>
      </c>
      <c r="K604" s="107" t="s">
        <v>534</v>
      </c>
      <c r="L604" s="65" t="s">
        <v>912</v>
      </c>
      <c r="M604" s="65"/>
      <c r="N604" s="280">
        <f>N605+N606</f>
        <v>483.9</v>
      </c>
      <c r="O604" s="280">
        <f>O605+O606</f>
        <v>97.899999999999977</v>
      </c>
    </row>
    <row r="605" spans="1:15" s="20" customFormat="1" ht="15.75" thickBot="1" x14ac:dyDescent="0.3">
      <c r="A605" s="63" t="s">
        <v>547</v>
      </c>
      <c r="B605" s="130">
        <v>912</v>
      </c>
      <c r="C605" s="107" t="s">
        <v>534</v>
      </c>
      <c r="D605" s="107" t="s">
        <v>534</v>
      </c>
      <c r="E605" s="65" t="s">
        <v>912</v>
      </c>
      <c r="F605" s="65" t="s">
        <v>565</v>
      </c>
      <c r="G605" s="280">
        <v>625</v>
      </c>
      <c r="H605" s="63" t="s">
        <v>547</v>
      </c>
      <c r="I605" s="130">
        <v>912</v>
      </c>
      <c r="J605" s="107" t="s">
        <v>534</v>
      </c>
      <c r="K605" s="107" t="s">
        <v>534</v>
      </c>
      <c r="L605" s="65" t="s">
        <v>912</v>
      </c>
      <c r="M605" s="65" t="s">
        <v>565</v>
      </c>
      <c r="N605" s="280">
        <f>728-424.1</f>
        <v>303.89999999999998</v>
      </c>
      <c r="O605" s="280">
        <f>792-400-374.1</f>
        <v>17.899999999999977</v>
      </c>
    </row>
    <row r="606" spans="1:15" s="20" customFormat="1" ht="15.75" thickBot="1" x14ac:dyDescent="0.3">
      <c r="A606" s="37" t="s">
        <v>548</v>
      </c>
      <c r="B606" s="130">
        <v>912</v>
      </c>
      <c r="C606" s="107" t="s">
        <v>534</v>
      </c>
      <c r="D606" s="107" t="s">
        <v>534</v>
      </c>
      <c r="E606" s="65" t="s">
        <v>912</v>
      </c>
      <c r="F606" s="65" t="s">
        <v>435</v>
      </c>
      <c r="G606" s="280">
        <v>180</v>
      </c>
      <c r="H606" s="37" t="s">
        <v>548</v>
      </c>
      <c r="I606" s="130">
        <v>912</v>
      </c>
      <c r="J606" s="107" t="s">
        <v>534</v>
      </c>
      <c r="K606" s="107" t="s">
        <v>534</v>
      </c>
      <c r="L606" s="65" t="s">
        <v>912</v>
      </c>
      <c r="M606" s="65" t="s">
        <v>435</v>
      </c>
      <c r="N606" s="280">
        <v>180</v>
      </c>
      <c r="O606" s="280">
        <f>180-100</f>
        <v>80</v>
      </c>
    </row>
    <row r="607" spans="1:15" ht="26.25" thickBot="1" x14ac:dyDescent="0.3">
      <c r="A607" s="83" t="s">
        <v>840</v>
      </c>
      <c r="B607" s="127">
        <v>912</v>
      </c>
      <c r="C607" s="50" t="s">
        <v>534</v>
      </c>
      <c r="D607" s="50" t="s">
        <v>534</v>
      </c>
      <c r="E607" s="285" t="s">
        <v>913</v>
      </c>
      <c r="F607" s="285"/>
      <c r="G607" s="279">
        <f>G608</f>
        <v>489.69999999999993</v>
      </c>
      <c r="H607" s="83" t="s">
        <v>840</v>
      </c>
      <c r="I607" s="127">
        <v>912</v>
      </c>
      <c r="J607" s="50" t="s">
        <v>534</v>
      </c>
      <c r="K607" s="50" t="s">
        <v>534</v>
      </c>
      <c r="L607" s="285" t="s">
        <v>913</v>
      </c>
      <c r="M607" s="285"/>
      <c r="N607" s="279">
        <f>N608</f>
        <v>411.70000000000005</v>
      </c>
      <c r="O607" s="279">
        <f>O608</f>
        <v>21.000000000000114</v>
      </c>
    </row>
    <row r="608" spans="1:15" ht="26.25" thickBot="1" x14ac:dyDescent="0.3">
      <c r="A608" s="129" t="s">
        <v>203</v>
      </c>
      <c r="B608" s="130">
        <v>912</v>
      </c>
      <c r="C608" s="107" t="s">
        <v>534</v>
      </c>
      <c r="D608" s="107" t="s">
        <v>534</v>
      </c>
      <c r="E608" s="65" t="s">
        <v>914</v>
      </c>
      <c r="F608" s="65"/>
      <c r="G608" s="280">
        <f>G609</f>
        <v>489.69999999999993</v>
      </c>
      <c r="H608" s="129" t="s">
        <v>203</v>
      </c>
      <c r="I608" s="130">
        <v>912</v>
      </c>
      <c r="J608" s="107" t="s">
        <v>534</v>
      </c>
      <c r="K608" s="107" t="s">
        <v>534</v>
      </c>
      <c r="L608" s="65" t="s">
        <v>914</v>
      </c>
      <c r="M608" s="65"/>
      <c r="N608" s="280">
        <f>N609</f>
        <v>411.70000000000005</v>
      </c>
      <c r="O608" s="280">
        <f>O609</f>
        <v>21.000000000000114</v>
      </c>
    </row>
    <row r="609" spans="1:15" ht="15.75" thickBot="1" x14ac:dyDescent="0.3">
      <c r="A609" s="63" t="s">
        <v>547</v>
      </c>
      <c r="B609" s="130">
        <v>912</v>
      </c>
      <c r="C609" s="107" t="s">
        <v>534</v>
      </c>
      <c r="D609" s="107" t="s">
        <v>534</v>
      </c>
      <c r="E609" s="65" t="s">
        <v>914</v>
      </c>
      <c r="F609" s="65" t="s">
        <v>565</v>
      </c>
      <c r="G609" s="280">
        <f>1413.8-924.1</f>
        <v>489.69999999999993</v>
      </c>
      <c r="H609" s="63" t="s">
        <v>547</v>
      </c>
      <c r="I609" s="130">
        <v>912</v>
      </c>
      <c r="J609" s="107" t="s">
        <v>534</v>
      </c>
      <c r="K609" s="107" t="s">
        <v>534</v>
      </c>
      <c r="L609" s="65" t="s">
        <v>914</v>
      </c>
      <c r="M609" s="65" t="s">
        <v>565</v>
      </c>
      <c r="N609" s="280">
        <f>911.7-500</f>
        <v>411.70000000000005</v>
      </c>
      <c r="O609" s="280">
        <f>1229.9-700-231+172.1-450</f>
        <v>21.000000000000114</v>
      </c>
    </row>
    <row r="610" spans="1:15" ht="51.75" thickBot="1" x14ac:dyDescent="0.3">
      <c r="A610" s="83" t="s">
        <v>841</v>
      </c>
      <c r="B610" s="127">
        <v>912</v>
      </c>
      <c r="C610" s="50" t="s">
        <v>534</v>
      </c>
      <c r="D610" s="50" t="s">
        <v>534</v>
      </c>
      <c r="E610" s="285" t="s">
        <v>915</v>
      </c>
      <c r="F610" s="35"/>
      <c r="G610" s="279">
        <f>G611</f>
        <v>70</v>
      </c>
      <c r="H610" s="83" t="s">
        <v>841</v>
      </c>
      <c r="I610" s="127">
        <v>912</v>
      </c>
      <c r="J610" s="50" t="s">
        <v>534</v>
      </c>
      <c r="K610" s="50" t="s">
        <v>534</v>
      </c>
      <c r="L610" s="285" t="s">
        <v>915</v>
      </c>
      <c r="M610" s="35"/>
      <c r="N610" s="279">
        <f>N611</f>
        <v>80</v>
      </c>
      <c r="O610" s="279">
        <f>O611</f>
        <v>90</v>
      </c>
    </row>
    <row r="611" spans="1:15" ht="26.25" thickBot="1" x14ac:dyDescent="0.3">
      <c r="A611" s="129" t="s">
        <v>203</v>
      </c>
      <c r="B611" s="130">
        <v>912</v>
      </c>
      <c r="C611" s="107" t="s">
        <v>534</v>
      </c>
      <c r="D611" s="107" t="s">
        <v>534</v>
      </c>
      <c r="E611" s="65" t="s">
        <v>916</v>
      </c>
      <c r="F611" s="35"/>
      <c r="G611" s="280">
        <f>G612</f>
        <v>70</v>
      </c>
      <c r="H611" s="129" t="s">
        <v>203</v>
      </c>
      <c r="I611" s="130">
        <v>912</v>
      </c>
      <c r="J611" s="107" t="s">
        <v>534</v>
      </c>
      <c r="K611" s="107" t="s">
        <v>534</v>
      </c>
      <c r="L611" s="65" t="s">
        <v>916</v>
      </c>
      <c r="M611" s="35"/>
      <c r="N611" s="280">
        <f>N612</f>
        <v>80</v>
      </c>
      <c r="O611" s="280">
        <f>O612</f>
        <v>90</v>
      </c>
    </row>
    <row r="612" spans="1:15" ht="15.75" thickBot="1" x14ac:dyDescent="0.3">
      <c r="A612" s="63" t="s">
        <v>547</v>
      </c>
      <c r="B612" s="130">
        <v>912</v>
      </c>
      <c r="C612" s="107" t="s">
        <v>534</v>
      </c>
      <c r="D612" s="107" t="s">
        <v>534</v>
      </c>
      <c r="E612" s="65" t="s">
        <v>916</v>
      </c>
      <c r="F612" s="35" t="s">
        <v>565</v>
      </c>
      <c r="G612" s="280">
        <v>70</v>
      </c>
      <c r="H612" s="63" t="s">
        <v>547</v>
      </c>
      <c r="I612" s="130">
        <v>912</v>
      </c>
      <c r="J612" s="107" t="s">
        <v>534</v>
      </c>
      <c r="K612" s="107" t="s">
        <v>534</v>
      </c>
      <c r="L612" s="65" t="s">
        <v>916</v>
      </c>
      <c r="M612" s="35" t="s">
        <v>565</v>
      </c>
      <c r="N612" s="280">
        <v>80</v>
      </c>
      <c r="O612" s="280">
        <v>90</v>
      </c>
    </row>
    <row r="613" spans="1:15" ht="44.25" thickBot="1" x14ac:dyDescent="0.3">
      <c r="A613" s="97" t="s">
        <v>413</v>
      </c>
      <c r="B613" s="98">
        <v>913</v>
      </c>
      <c r="C613" s="122"/>
      <c r="D613" s="122"/>
      <c r="E613" s="282"/>
      <c r="F613" s="283"/>
      <c r="G613" s="284">
        <f>G614</f>
        <v>2110.1</v>
      </c>
      <c r="H613" s="97" t="s">
        <v>413</v>
      </c>
      <c r="I613" s="98">
        <v>913</v>
      </c>
      <c r="J613" s="122"/>
      <c r="K613" s="122"/>
      <c r="L613" s="282"/>
      <c r="M613" s="283"/>
      <c r="N613" s="284">
        <f>N614</f>
        <v>1935</v>
      </c>
      <c r="O613" s="284">
        <f>O614</f>
        <v>1933</v>
      </c>
    </row>
    <row r="614" spans="1:15" ht="15.75" thickBot="1" x14ac:dyDescent="0.3">
      <c r="A614" s="30" t="s">
        <v>409</v>
      </c>
      <c r="B614" s="54">
        <v>913</v>
      </c>
      <c r="C614" s="55" t="s">
        <v>531</v>
      </c>
      <c r="D614" s="55"/>
      <c r="E614" s="34"/>
      <c r="F614" s="48"/>
      <c r="G614" s="279">
        <f>G615</f>
        <v>2110.1</v>
      </c>
      <c r="H614" s="30" t="s">
        <v>409</v>
      </c>
      <c r="I614" s="54">
        <v>913</v>
      </c>
      <c r="J614" s="55" t="s">
        <v>531</v>
      </c>
      <c r="K614" s="55"/>
      <c r="L614" s="34"/>
      <c r="M614" s="48"/>
      <c r="N614" s="279">
        <f>N615</f>
        <v>1935</v>
      </c>
      <c r="O614" s="279">
        <f>O615</f>
        <v>1933</v>
      </c>
    </row>
    <row r="615" spans="1:15" ht="39.75" thickBot="1" x14ac:dyDescent="0.3">
      <c r="A615" s="30" t="s">
        <v>374</v>
      </c>
      <c r="B615" s="54">
        <v>913</v>
      </c>
      <c r="C615" s="55" t="s">
        <v>531</v>
      </c>
      <c r="D615" s="55" t="s">
        <v>539</v>
      </c>
      <c r="E615" s="34"/>
      <c r="F615" s="48"/>
      <c r="G615" s="279">
        <f>G616+G630</f>
        <v>2110.1</v>
      </c>
      <c r="H615" s="30" t="s">
        <v>374</v>
      </c>
      <c r="I615" s="54">
        <v>913</v>
      </c>
      <c r="J615" s="55" t="s">
        <v>531</v>
      </c>
      <c r="K615" s="55" t="s">
        <v>539</v>
      </c>
      <c r="L615" s="34"/>
      <c r="M615" s="48"/>
      <c r="N615" s="279">
        <f>N616+N630</f>
        <v>1935</v>
      </c>
      <c r="O615" s="279">
        <f>O616+O630</f>
        <v>1933</v>
      </c>
    </row>
    <row r="616" spans="1:15" ht="15.75" thickBot="1" x14ac:dyDescent="0.3">
      <c r="A616" s="79" t="s">
        <v>260</v>
      </c>
      <c r="B616" s="54">
        <v>913</v>
      </c>
      <c r="C616" s="55" t="s">
        <v>531</v>
      </c>
      <c r="D616" s="55" t="s">
        <v>539</v>
      </c>
      <c r="E616" s="34" t="s">
        <v>306</v>
      </c>
      <c r="F616" s="48"/>
      <c r="G616" s="279">
        <f>G617</f>
        <v>1938</v>
      </c>
      <c r="H616" s="79" t="s">
        <v>260</v>
      </c>
      <c r="I616" s="54">
        <v>913</v>
      </c>
      <c r="J616" s="55" t="s">
        <v>531</v>
      </c>
      <c r="K616" s="55" t="s">
        <v>539</v>
      </c>
      <c r="L616" s="34" t="s">
        <v>306</v>
      </c>
      <c r="M616" s="48"/>
      <c r="N616" s="279">
        <f>N617</f>
        <v>1762.9</v>
      </c>
      <c r="O616" s="279">
        <f>O617</f>
        <v>1760.9</v>
      </c>
    </row>
    <row r="617" spans="1:15" ht="26.25" thickBot="1" x14ac:dyDescent="0.3">
      <c r="A617" s="79" t="s">
        <v>263</v>
      </c>
      <c r="B617" s="54">
        <v>913</v>
      </c>
      <c r="C617" s="55" t="s">
        <v>531</v>
      </c>
      <c r="D617" s="55" t="s">
        <v>539</v>
      </c>
      <c r="E617" s="34" t="s">
        <v>309</v>
      </c>
      <c r="F617" s="35"/>
      <c r="G617" s="279">
        <f>G618</f>
        <v>1938</v>
      </c>
      <c r="H617" s="79" t="s">
        <v>263</v>
      </c>
      <c r="I617" s="54">
        <v>913</v>
      </c>
      <c r="J617" s="55" t="s">
        <v>531</v>
      </c>
      <c r="K617" s="55" t="s">
        <v>539</v>
      </c>
      <c r="L617" s="34" t="s">
        <v>309</v>
      </c>
      <c r="M617" s="35"/>
      <c r="N617" s="279">
        <f>N618</f>
        <v>1762.9</v>
      </c>
      <c r="O617" s="279">
        <f>O618</f>
        <v>1760.9</v>
      </c>
    </row>
    <row r="618" spans="1:15" ht="26.25" thickBot="1" x14ac:dyDescent="0.3">
      <c r="A618" s="76" t="s">
        <v>264</v>
      </c>
      <c r="B618" s="46">
        <v>913</v>
      </c>
      <c r="C618" s="107" t="s">
        <v>531</v>
      </c>
      <c r="D618" s="107" t="s">
        <v>539</v>
      </c>
      <c r="E618" s="35" t="s">
        <v>310</v>
      </c>
      <c r="F618" s="34"/>
      <c r="G618" s="280">
        <f>G619+G621+G625+G628</f>
        <v>1938</v>
      </c>
      <c r="H618" s="76" t="s">
        <v>264</v>
      </c>
      <c r="I618" s="46">
        <v>913</v>
      </c>
      <c r="J618" s="107" t="s">
        <v>531</v>
      </c>
      <c r="K618" s="107" t="s">
        <v>539</v>
      </c>
      <c r="L618" s="35" t="s">
        <v>310</v>
      </c>
      <c r="M618" s="34"/>
      <c r="N618" s="280">
        <f>N619+N621+N625+N628</f>
        <v>1762.9</v>
      </c>
      <c r="O618" s="280">
        <f>O619+O621+O625+O628</f>
        <v>1760.9</v>
      </c>
    </row>
    <row r="619" spans="1:15" ht="26.25" thickBot="1" x14ac:dyDescent="0.3">
      <c r="A619" s="76" t="s">
        <v>560</v>
      </c>
      <c r="B619" s="46">
        <v>913</v>
      </c>
      <c r="C619" s="107" t="s">
        <v>531</v>
      </c>
      <c r="D619" s="107" t="s">
        <v>539</v>
      </c>
      <c r="E619" s="35" t="s">
        <v>311</v>
      </c>
      <c r="F619" s="34"/>
      <c r="G619" s="280">
        <f>G620</f>
        <v>1791.8</v>
      </c>
      <c r="H619" s="76" t="s">
        <v>560</v>
      </c>
      <c r="I619" s="46">
        <v>913</v>
      </c>
      <c r="J619" s="107" t="s">
        <v>531</v>
      </c>
      <c r="K619" s="107" t="s">
        <v>539</v>
      </c>
      <c r="L619" s="35" t="s">
        <v>311</v>
      </c>
      <c r="M619" s="34"/>
      <c r="N619" s="280">
        <f>N620</f>
        <v>1665.9</v>
      </c>
      <c r="O619" s="280">
        <f>O620</f>
        <v>1665.9</v>
      </c>
    </row>
    <row r="620" spans="1:15" ht="39.75" thickBot="1" x14ac:dyDescent="0.3">
      <c r="A620" s="7" t="s">
        <v>546</v>
      </c>
      <c r="B620" s="46">
        <v>913</v>
      </c>
      <c r="C620" s="107" t="s">
        <v>531</v>
      </c>
      <c r="D620" s="107" t="s">
        <v>539</v>
      </c>
      <c r="E620" s="35" t="s">
        <v>311</v>
      </c>
      <c r="F620" s="35" t="s">
        <v>436</v>
      </c>
      <c r="G620" s="280">
        <f>1741.8+50</f>
        <v>1791.8</v>
      </c>
      <c r="H620" s="7" t="s">
        <v>546</v>
      </c>
      <c r="I620" s="46">
        <v>913</v>
      </c>
      <c r="J620" s="107" t="s">
        <v>531</v>
      </c>
      <c r="K620" s="107" t="s">
        <v>539</v>
      </c>
      <c r="L620" s="35" t="s">
        <v>311</v>
      </c>
      <c r="M620" s="35" t="s">
        <v>436</v>
      </c>
      <c r="N620" s="280">
        <v>1665.9</v>
      </c>
      <c r="O620" s="280">
        <v>1665.9</v>
      </c>
    </row>
    <row r="621" spans="1:15" ht="26.25" thickBot="1" x14ac:dyDescent="0.3">
      <c r="A621" s="76" t="s">
        <v>123</v>
      </c>
      <c r="B621" s="46">
        <v>913</v>
      </c>
      <c r="C621" s="107" t="s">
        <v>531</v>
      </c>
      <c r="D621" s="107" t="s">
        <v>539</v>
      </c>
      <c r="E621" s="35" t="s">
        <v>312</v>
      </c>
      <c r="F621" s="34"/>
      <c r="G621" s="280">
        <f>G623+G624+G622</f>
        <v>137.20000000000002</v>
      </c>
      <c r="H621" s="76" t="s">
        <v>123</v>
      </c>
      <c r="I621" s="46">
        <v>913</v>
      </c>
      <c r="J621" s="107" t="s">
        <v>531</v>
      </c>
      <c r="K621" s="107" t="s">
        <v>539</v>
      </c>
      <c r="L621" s="35" t="s">
        <v>312</v>
      </c>
      <c r="M621" s="34"/>
      <c r="N621" s="280">
        <f>N623+N624+N622</f>
        <v>88</v>
      </c>
      <c r="O621" s="280">
        <f>O623+O624+O622</f>
        <v>86</v>
      </c>
    </row>
    <row r="622" spans="1:15" ht="39.75" thickBot="1" x14ac:dyDescent="0.3">
      <c r="A622" s="7" t="s">
        <v>546</v>
      </c>
      <c r="B622" s="46">
        <v>913</v>
      </c>
      <c r="C622" s="107" t="s">
        <v>531</v>
      </c>
      <c r="D622" s="107" t="s">
        <v>539</v>
      </c>
      <c r="E622" s="35" t="s">
        <v>312</v>
      </c>
      <c r="F622" s="35" t="s">
        <v>436</v>
      </c>
      <c r="G622" s="280"/>
      <c r="H622" s="7" t="s">
        <v>546</v>
      </c>
      <c r="I622" s="46">
        <v>913</v>
      </c>
      <c r="J622" s="107" t="s">
        <v>531</v>
      </c>
      <c r="K622" s="107" t="s">
        <v>539</v>
      </c>
      <c r="L622" s="35" t="s">
        <v>312</v>
      </c>
      <c r="M622" s="35" t="s">
        <v>436</v>
      </c>
      <c r="N622" s="280"/>
      <c r="O622" s="280"/>
    </row>
    <row r="623" spans="1:15" ht="15.75" thickBot="1" x14ac:dyDescent="0.3">
      <c r="A623" s="32" t="s">
        <v>547</v>
      </c>
      <c r="B623" s="46">
        <v>913</v>
      </c>
      <c r="C623" s="107" t="s">
        <v>531</v>
      </c>
      <c r="D623" s="107" t="s">
        <v>539</v>
      </c>
      <c r="E623" s="35" t="s">
        <v>312</v>
      </c>
      <c r="F623" s="35" t="s">
        <v>565</v>
      </c>
      <c r="G623" s="280">
        <v>132.80000000000001</v>
      </c>
      <c r="H623" s="32" t="s">
        <v>547</v>
      </c>
      <c r="I623" s="46">
        <v>913</v>
      </c>
      <c r="J623" s="107" t="s">
        <v>531</v>
      </c>
      <c r="K623" s="107" t="s">
        <v>539</v>
      </c>
      <c r="L623" s="35" t="s">
        <v>312</v>
      </c>
      <c r="M623" s="35" t="s">
        <v>565</v>
      </c>
      <c r="N623" s="280">
        <v>83.7</v>
      </c>
      <c r="O623" s="280">
        <v>81.7</v>
      </c>
    </row>
    <row r="624" spans="1:15" ht="15.75" thickBot="1" x14ac:dyDescent="0.3">
      <c r="A624" s="37" t="s">
        <v>548</v>
      </c>
      <c r="B624" s="46">
        <v>913</v>
      </c>
      <c r="C624" s="107" t="s">
        <v>531</v>
      </c>
      <c r="D624" s="107" t="s">
        <v>539</v>
      </c>
      <c r="E624" s="35" t="s">
        <v>312</v>
      </c>
      <c r="F624" s="35" t="s">
        <v>435</v>
      </c>
      <c r="G624" s="280">
        <v>4.4000000000000004</v>
      </c>
      <c r="H624" s="37" t="s">
        <v>548</v>
      </c>
      <c r="I624" s="46">
        <v>913</v>
      </c>
      <c r="J624" s="107" t="s">
        <v>531</v>
      </c>
      <c r="K624" s="107" t="s">
        <v>539</v>
      </c>
      <c r="L624" s="35" t="s">
        <v>312</v>
      </c>
      <c r="M624" s="35" t="s">
        <v>435</v>
      </c>
      <c r="N624" s="280">
        <v>4.3</v>
      </c>
      <c r="O624" s="280">
        <v>4.3</v>
      </c>
    </row>
    <row r="625" spans="1:15" ht="26.25" thickBot="1" x14ac:dyDescent="0.3">
      <c r="A625" s="76" t="s">
        <v>124</v>
      </c>
      <c r="B625" s="46">
        <v>913</v>
      </c>
      <c r="C625" s="107" t="s">
        <v>531</v>
      </c>
      <c r="D625" s="107" t="s">
        <v>539</v>
      </c>
      <c r="E625" s="35" t="s">
        <v>313</v>
      </c>
      <c r="F625" s="35"/>
      <c r="G625" s="280">
        <f>G627+G626</f>
        <v>0</v>
      </c>
      <c r="H625" s="76" t="s">
        <v>124</v>
      </c>
      <c r="I625" s="46">
        <v>913</v>
      </c>
      <c r="J625" s="107" t="s">
        <v>531</v>
      </c>
      <c r="K625" s="107" t="s">
        <v>539</v>
      </c>
      <c r="L625" s="35" t="s">
        <v>313</v>
      </c>
      <c r="M625" s="35"/>
      <c r="N625" s="280">
        <f>N627+N626</f>
        <v>0</v>
      </c>
      <c r="O625" s="280">
        <f>O627+O626</f>
        <v>0</v>
      </c>
    </row>
    <row r="626" spans="1:15" ht="39.75" thickBot="1" x14ac:dyDescent="0.3">
      <c r="A626" s="7" t="s">
        <v>546</v>
      </c>
      <c r="B626" s="46">
        <v>913</v>
      </c>
      <c r="C626" s="107" t="s">
        <v>531</v>
      </c>
      <c r="D626" s="107" t="s">
        <v>539</v>
      </c>
      <c r="E626" s="35" t="s">
        <v>313</v>
      </c>
      <c r="F626" s="35" t="s">
        <v>436</v>
      </c>
      <c r="G626" s="280"/>
      <c r="H626" s="7" t="s">
        <v>546</v>
      </c>
      <c r="I626" s="46">
        <v>913</v>
      </c>
      <c r="J626" s="107" t="s">
        <v>531</v>
      </c>
      <c r="K626" s="107" t="s">
        <v>539</v>
      </c>
      <c r="L626" s="35" t="s">
        <v>313</v>
      </c>
      <c r="M626" s="35" t="s">
        <v>436</v>
      </c>
      <c r="N626" s="280"/>
      <c r="O626" s="280"/>
    </row>
    <row r="627" spans="1:15" ht="15.75" thickBot="1" x14ac:dyDescent="0.3">
      <c r="A627" s="33" t="s">
        <v>547</v>
      </c>
      <c r="B627" s="46">
        <v>913</v>
      </c>
      <c r="C627" s="107" t="s">
        <v>531</v>
      </c>
      <c r="D627" s="107" t="s">
        <v>539</v>
      </c>
      <c r="E627" s="35" t="s">
        <v>313</v>
      </c>
      <c r="F627" s="35" t="s">
        <v>565</v>
      </c>
      <c r="G627" s="280">
        <v>0</v>
      </c>
      <c r="H627" s="33" t="s">
        <v>547</v>
      </c>
      <c r="I627" s="46">
        <v>913</v>
      </c>
      <c r="J627" s="107" t="s">
        <v>531</v>
      </c>
      <c r="K627" s="107" t="s">
        <v>539</v>
      </c>
      <c r="L627" s="35" t="s">
        <v>313</v>
      </c>
      <c r="M627" s="35" t="s">
        <v>565</v>
      </c>
      <c r="N627" s="280">
        <v>0</v>
      </c>
      <c r="O627" s="280">
        <v>0</v>
      </c>
    </row>
    <row r="628" spans="1:15" ht="26.25" thickBot="1" x14ac:dyDescent="0.3">
      <c r="A628" s="76" t="s">
        <v>2</v>
      </c>
      <c r="B628" s="46">
        <v>913</v>
      </c>
      <c r="C628" s="107" t="s">
        <v>531</v>
      </c>
      <c r="D628" s="107" t="s">
        <v>539</v>
      </c>
      <c r="E628" s="35" t="s">
        <v>314</v>
      </c>
      <c r="F628" s="35"/>
      <c r="G628" s="280">
        <f>G629</f>
        <v>9</v>
      </c>
      <c r="H628" s="76" t="s">
        <v>2</v>
      </c>
      <c r="I628" s="46">
        <v>913</v>
      </c>
      <c r="J628" s="107" t="s">
        <v>531</v>
      </c>
      <c r="K628" s="107" t="s">
        <v>539</v>
      </c>
      <c r="L628" s="35" t="s">
        <v>314</v>
      </c>
      <c r="M628" s="35"/>
      <c r="N628" s="280">
        <f>N629</f>
        <v>9</v>
      </c>
      <c r="O628" s="280">
        <f>O629</f>
        <v>9</v>
      </c>
    </row>
    <row r="629" spans="1:15" ht="15.75" thickBot="1" x14ac:dyDescent="0.3">
      <c r="A629" s="33" t="s">
        <v>547</v>
      </c>
      <c r="B629" s="46">
        <v>913</v>
      </c>
      <c r="C629" s="107" t="s">
        <v>531</v>
      </c>
      <c r="D629" s="107" t="s">
        <v>539</v>
      </c>
      <c r="E629" s="35" t="s">
        <v>314</v>
      </c>
      <c r="F629" s="35" t="s">
        <v>565</v>
      </c>
      <c r="G629" s="280">
        <v>9</v>
      </c>
      <c r="H629" s="33" t="s">
        <v>547</v>
      </c>
      <c r="I629" s="46">
        <v>913</v>
      </c>
      <c r="J629" s="107" t="s">
        <v>531</v>
      </c>
      <c r="K629" s="107" t="s">
        <v>539</v>
      </c>
      <c r="L629" s="35" t="s">
        <v>314</v>
      </c>
      <c r="M629" s="35" t="s">
        <v>565</v>
      </c>
      <c r="N629" s="280">
        <v>9</v>
      </c>
      <c r="O629" s="280">
        <v>9</v>
      </c>
    </row>
    <row r="630" spans="1:15" ht="26.25" thickBot="1" x14ac:dyDescent="0.3">
      <c r="A630" s="94" t="s">
        <v>549</v>
      </c>
      <c r="B630" s="46">
        <v>913</v>
      </c>
      <c r="C630" s="107" t="s">
        <v>531</v>
      </c>
      <c r="D630" s="107" t="s">
        <v>539</v>
      </c>
      <c r="E630" s="35" t="s">
        <v>370</v>
      </c>
      <c r="F630" s="34"/>
      <c r="G630" s="279">
        <f>G631+G632</f>
        <v>172.1</v>
      </c>
      <c r="H630" s="94" t="s">
        <v>549</v>
      </c>
      <c r="I630" s="46">
        <v>913</v>
      </c>
      <c r="J630" s="107" t="s">
        <v>531</v>
      </c>
      <c r="K630" s="107" t="s">
        <v>539</v>
      </c>
      <c r="L630" s="35" t="s">
        <v>370</v>
      </c>
      <c r="M630" s="34"/>
      <c r="N630" s="279">
        <f>N631+N632</f>
        <v>172.1</v>
      </c>
      <c r="O630" s="279">
        <f>O631+O632</f>
        <v>172.1</v>
      </c>
    </row>
    <row r="631" spans="1:15" ht="39.75" thickBot="1" x14ac:dyDescent="0.3">
      <c r="A631" s="7" t="s">
        <v>546</v>
      </c>
      <c r="B631" s="46">
        <v>913</v>
      </c>
      <c r="C631" s="107" t="s">
        <v>531</v>
      </c>
      <c r="D631" s="107" t="s">
        <v>539</v>
      </c>
      <c r="E631" s="35" t="s">
        <v>370</v>
      </c>
      <c r="F631" s="35" t="s">
        <v>436</v>
      </c>
      <c r="G631" s="280">
        <v>163.6</v>
      </c>
      <c r="H631" s="7" t="s">
        <v>546</v>
      </c>
      <c r="I631" s="46">
        <v>913</v>
      </c>
      <c r="J631" s="107" t="s">
        <v>531</v>
      </c>
      <c r="K631" s="107" t="s">
        <v>539</v>
      </c>
      <c r="L631" s="35" t="s">
        <v>370</v>
      </c>
      <c r="M631" s="35" t="s">
        <v>436</v>
      </c>
      <c r="N631" s="280">
        <v>163.6</v>
      </c>
      <c r="O631" s="280">
        <v>163.6</v>
      </c>
    </row>
    <row r="632" spans="1:15" ht="15.75" thickBot="1" x14ac:dyDescent="0.3">
      <c r="A632" s="33" t="s">
        <v>547</v>
      </c>
      <c r="B632" s="46">
        <v>913</v>
      </c>
      <c r="C632" s="107" t="s">
        <v>531</v>
      </c>
      <c r="D632" s="107" t="s">
        <v>539</v>
      </c>
      <c r="E632" s="35" t="s">
        <v>370</v>
      </c>
      <c r="F632" s="35" t="s">
        <v>565</v>
      </c>
      <c r="G632" s="280">
        <v>8.5</v>
      </c>
      <c r="H632" s="33" t="s">
        <v>547</v>
      </c>
      <c r="I632" s="46">
        <v>913</v>
      </c>
      <c r="J632" s="107" t="s">
        <v>531</v>
      </c>
      <c r="K632" s="107" t="s">
        <v>539</v>
      </c>
      <c r="L632" s="35" t="s">
        <v>370</v>
      </c>
      <c r="M632" s="35" t="s">
        <v>565</v>
      </c>
      <c r="N632" s="280">
        <v>8.5</v>
      </c>
      <c r="O632" s="280">
        <v>8.5</v>
      </c>
    </row>
  </sheetData>
  <mergeCells count="9">
    <mergeCell ref="N10:O10"/>
    <mergeCell ref="A5:G5"/>
    <mergeCell ref="A6:G6"/>
    <mergeCell ref="A8:G8"/>
    <mergeCell ref="H5:N5"/>
    <mergeCell ref="H8:O8"/>
    <mergeCell ref="A7:G7"/>
    <mergeCell ref="H7:N7"/>
    <mergeCell ref="H6:O6"/>
  </mergeCells>
  <phoneticPr fontId="9" type="noConversion"/>
  <pageMargins left="0.74803149606299213" right="0.15748031496062992" top="0.31496062992125984" bottom="0.3149606299212598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C7" workbookViewId="0">
      <selection activeCell="G28" sqref="G28"/>
    </sheetView>
  </sheetViews>
  <sheetFormatPr defaultRowHeight="15" x14ac:dyDescent="0.25"/>
  <cols>
    <col min="1" max="1" width="66.42578125" customWidth="1"/>
    <col min="2" max="2" width="23.85546875" customWidth="1"/>
    <col min="3" max="3" width="17.7109375" customWidth="1"/>
    <col min="4" max="4" width="59.7109375" customWidth="1"/>
    <col min="5" max="5" width="27.28515625" customWidth="1"/>
    <col min="6" max="6" width="12.28515625" customWidth="1"/>
    <col min="7" max="7" width="12.140625" customWidth="1"/>
  </cols>
  <sheetData>
    <row r="1" spans="1:7" x14ac:dyDescent="0.25">
      <c r="C1" s="159" t="s">
        <v>779</v>
      </c>
      <c r="G1" s="159" t="s">
        <v>780</v>
      </c>
    </row>
    <row r="2" spans="1:7" x14ac:dyDescent="0.25">
      <c r="C2" s="159" t="s">
        <v>465</v>
      </c>
      <c r="G2" s="159" t="s">
        <v>465</v>
      </c>
    </row>
    <row r="3" spans="1:7" x14ac:dyDescent="0.25">
      <c r="C3" s="159" t="str">
        <f>'пр.9,10'!G3</f>
        <v>от    12.2018  №проект</v>
      </c>
      <c r="G3" s="159" t="str">
        <f>C3</f>
        <v>от    12.2018  №проект</v>
      </c>
    </row>
    <row r="4" spans="1:7" x14ac:dyDescent="0.25">
      <c r="A4" s="160" t="s">
        <v>573</v>
      </c>
      <c r="D4" s="160" t="s">
        <v>573</v>
      </c>
    </row>
    <row r="5" spans="1:7" x14ac:dyDescent="0.25">
      <c r="A5" s="396" t="s">
        <v>574</v>
      </c>
      <c r="B5" s="396"/>
      <c r="C5" s="396"/>
      <c r="D5" s="396" t="s">
        <v>574</v>
      </c>
      <c r="E5" s="396"/>
      <c r="F5" s="396"/>
    </row>
    <row r="6" spans="1:7" x14ac:dyDescent="0.25">
      <c r="A6" s="396" t="s">
        <v>946</v>
      </c>
      <c r="B6" s="396"/>
      <c r="C6" s="396"/>
      <c r="D6" s="396" t="s">
        <v>947</v>
      </c>
      <c r="E6" s="396"/>
      <c r="F6" s="396"/>
    </row>
    <row r="7" spans="1:7" ht="15.75" thickBot="1" x14ac:dyDescent="0.3">
      <c r="C7" s="2" t="s">
        <v>575</v>
      </c>
      <c r="G7" s="2" t="s">
        <v>575</v>
      </c>
    </row>
    <row r="8" spans="1:7" ht="15.75" thickBot="1" x14ac:dyDescent="0.3">
      <c r="A8" s="3" t="s">
        <v>541</v>
      </c>
      <c r="B8" s="161" t="s">
        <v>576</v>
      </c>
      <c r="C8" s="162" t="s">
        <v>468</v>
      </c>
      <c r="D8" s="3" t="s">
        <v>541</v>
      </c>
      <c r="E8" s="161" t="s">
        <v>576</v>
      </c>
      <c r="F8" s="417" t="s">
        <v>468</v>
      </c>
      <c r="G8" s="418"/>
    </row>
    <row r="9" spans="1:7" ht="15.75" thickBot="1" x14ac:dyDescent="0.3">
      <c r="A9" s="132"/>
      <c r="B9" s="163"/>
      <c r="C9" s="164"/>
      <c r="D9" s="132"/>
      <c r="E9" s="163"/>
      <c r="F9" s="164">
        <v>2020</v>
      </c>
      <c r="G9" s="164">
        <v>2021</v>
      </c>
    </row>
    <row r="10" spans="1:7" ht="15.75" thickBot="1" x14ac:dyDescent="0.3">
      <c r="A10" s="14" t="s">
        <v>577</v>
      </c>
      <c r="B10" s="163"/>
      <c r="C10" s="164">
        <f>C11+C14+C20</f>
        <v>5192.5999999999767</v>
      </c>
      <c r="D10" s="14" t="s">
        <v>577</v>
      </c>
      <c r="E10" s="163"/>
      <c r="F10" s="164">
        <f>F11+F14+F20</f>
        <v>5187.6000000001513</v>
      </c>
      <c r="G10" s="164">
        <f>G11+G14+G20</f>
        <v>5187.6000000000931</v>
      </c>
    </row>
    <row r="11" spans="1:7" ht="15.75" thickBot="1" x14ac:dyDescent="0.3">
      <c r="A11" s="14" t="s">
        <v>578</v>
      </c>
      <c r="B11" s="165">
        <v>9.040102E+19</v>
      </c>
      <c r="C11" s="164">
        <f>C12</f>
        <v>1714</v>
      </c>
      <c r="D11" s="14" t="s">
        <v>578</v>
      </c>
      <c r="E11" s="165">
        <v>9.040102E+19</v>
      </c>
      <c r="F11" s="164">
        <f>F12</f>
        <v>1709</v>
      </c>
      <c r="G11" s="164">
        <f>G12</f>
        <v>1709</v>
      </c>
    </row>
    <row r="12" spans="1:7" ht="25.5" thickBot="1" x14ac:dyDescent="0.3">
      <c r="A12" s="15" t="s">
        <v>579</v>
      </c>
      <c r="B12" s="166" t="s">
        <v>594</v>
      </c>
      <c r="C12" s="167">
        <f>C13</f>
        <v>1714</v>
      </c>
      <c r="D12" s="15" t="s">
        <v>579</v>
      </c>
      <c r="E12" s="166" t="s">
        <v>594</v>
      </c>
      <c r="F12" s="167">
        <f>F13</f>
        <v>1709</v>
      </c>
      <c r="G12" s="167">
        <f>G13</f>
        <v>1709</v>
      </c>
    </row>
    <row r="13" spans="1:7" ht="25.5" thickBot="1" x14ac:dyDescent="0.3">
      <c r="A13" s="15" t="s">
        <v>580</v>
      </c>
      <c r="B13" s="166" t="s">
        <v>595</v>
      </c>
      <c r="C13" s="167">
        <v>1714</v>
      </c>
      <c r="D13" s="15" t="s">
        <v>580</v>
      </c>
      <c r="E13" s="166" t="s">
        <v>595</v>
      </c>
      <c r="F13" s="167">
        <v>1709</v>
      </c>
      <c r="G13" s="167">
        <v>1709</v>
      </c>
    </row>
    <row r="14" spans="1:7" ht="15.75" thickBot="1" x14ac:dyDescent="0.3">
      <c r="A14" s="14" t="s">
        <v>581</v>
      </c>
      <c r="B14" s="169" t="s">
        <v>596</v>
      </c>
      <c r="C14" s="164">
        <f>C15+C18</f>
        <v>0</v>
      </c>
      <c r="D14" s="14" t="s">
        <v>581</v>
      </c>
      <c r="E14" s="169" t="s">
        <v>596</v>
      </c>
      <c r="F14" s="164">
        <f>F15+F18</f>
        <v>0</v>
      </c>
      <c r="G14" s="164">
        <f>G15+G18</f>
        <v>0</v>
      </c>
    </row>
    <row r="15" spans="1:7" ht="25.5" thickBot="1" x14ac:dyDescent="0.3">
      <c r="A15" s="15" t="s">
        <v>582</v>
      </c>
      <c r="B15" s="166" t="s">
        <v>597</v>
      </c>
      <c r="C15" s="167">
        <f>C16</f>
        <v>0</v>
      </c>
      <c r="D15" s="15" t="s">
        <v>582</v>
      </c>
      <c r="E15" s="166" t="s">
        <v>597</v>
      </c>
      <c r="F15" s="167">
        <f>F16</f>
        <v>0</v>
      </c>
      <c r="G15" s="167">
        <f>G16</f>
        <v>0</v>
      </c>
    </row>
    <row r="16" spans="1:7" ht="25.5" thickBot="1" x14ac:dyDescent="0.3">
      <c r="A16" s="15" t="s">
        <v>583</v>
      </c>
      <c r="B16" s="166" t="s">
        <v>598</v>
      </c>
      <c r="C16" s="167">
        <f>C17</f>
        <v>0</v>
      </c>
      <c r="D16" s="15" t="s">
        <v>583</v>
      </c>
      <c r="E16" s="166" t="s">
        <v>598</v>
      </c>
      <c r="F16" s="167">
        <f>F17</f>
        <v>0</v>
      </c>
      <c r="G16" s="167">
        <f>G17</f>
        <v>0</v>
      </c>
    </row>
    <row r="17" spans="1:9" ht="25.5" thickBot="1" x14ac:dyDescent="0.3">
      <c r="A17" s="15" t="s">
        <v>584</v>
      </c>
      <c r="B17" s="166" t="s">
        <v>599</v>
      </c>
      <c r="C17" s="167">
        <v>0</v>
      </c>
      <c r="D17" s="15" t="s">
        <v>584</v>
      </c>
      <c r="E17" s="166" t="s">
        <v>599</v>
      </c>
      <c r="F17" s="167">
        <v>0</v>
      </c>
      <c r="G17" s="167">
        <v>0</v>
      </c>
    </row>
    <row r="18" spans="1:9" ht="25.5" thickBot="1" x14ac:dyDescent="0.3">
      <c r="A18" s="15" t="s">
        <v>585</v>
      </c>
      <c r="B18" s="166" t="s">
        <v>600</v>
      </c>
      <c r="C18" s="167">
        <f>C19</f>
        <v>0</v>
      </c>
      <c r="D18" s="15" t="s">
        <v>585</v>
      </c>
      <c r="E18" s="166" t="s">
        <v>600</v>
      </c>
      <c r="F18" s="167">
        <f>F19</f>
        <v>0</v>
      </c>
      <c r="G18" s="167">
        <f>G19</f>
        <v>0</v>
      </c>
    </row>
    <row r="19" spans="1:9" ht="37.5" customHeight="1" thickBot="1" x14ac:dyDescent="0.3">
      <c r="A19" s="15" t="s">
        <v>586</v>
      </c>
      <c r="B19" s="166" t="s">
        <v>601</v>
      </c>
      <c r="C19" s="167">
        <v>0</v>
      </c>
      <c r="D19" s="15" t="s">
        <v>586</v>
      </c>
      <c r="E19" s="166" t="s">
        <v>601</v>
      </c>
      <c r="F19" s="167">
        <v>0</v>
      </c>
      <c r="G19" s="167">
        <v>0</v>
      </c>
    </row>
    <row r="20" spans="1:9" ht="15.75" thickBot="1" x14ac:dyDescent="0.3">
      <c r="A20" s="14" t="s">
        <v>587</v>
      </c>
      <c r="B20" s="169" t="s">
        <v>602</v>
      </c>
      <c r="C20" s="132">
        <f>C21+C25</f>
        <v>3478.5999999999767</v>
      </c>
      <c r="D20" s="14" t="s">
        <v>587</v>
      </c>
      <c r="E20" s="169" t="s">
        <v>602</v>
      </c>
      <c r="F20" s="132">
        <f>F21+F25</f>
        <v>3478.6000000001513</v>
      </c>
      <c r="G20" s="132">
        <f>G21+G25</f>
        <v>3478.6000000000931</v>
      </c>
    </row>
    <row r="21" spans="1:9" ht="15.75" thickBot="1" x14ac:dyDescent="0.3">
      <c r="A21" s="14" t="s">
        <v>588</v>
      </c>
      <c r="B21" s="169" t="s">
        <v>603</v>
      </c>
      <c r="C21" s="170">
        <f>C22</f>
        <v>-341400.7</v>
      </c>
      <c r="D21" s="14" t="s">
        <v>588</v>
      </c>
      <c r="E21" s="169" t="s">
        <v>603</v>
      </c>
      <c r="F21" s="170">
        <f t="shared" ref="F21:G23" si="0">F22</f>
        <v>-319906.99999999994</v>
      </c>
      <c r="G21" s="170">
        <f t="shared" si="0"/>
        <v>-318836.69999999995</v>
      </c>
    </row>
    <row r="22" spans="1:9" ht="15.75" thickBot="1" x14ac:dyDescent="0.3">
      <c r="A22" s="15" t="s">
        <v>589</v>
      </c>
      <c r="B22" s="166" t="s">
        <v>604</v>
      </c>
      <c r="C22" s="171">
        <f>C23</f>
        <v>-341400.7</v>
      </c>
      <c r="D22" s="15" t="s">
        <v>589</v>
      </c>
      <c r="E22" s="166" t="s">
        <v>604</v>
      </c>
      <c r="F22" s="171">
        <f t="shared" si="0"/>
        <v>-319906.99999999994</v>
      </c>
      <c r="G22" s="171">
        <f t="shared" si="0"/>
        <v>-318836.69999999995</v>
      </c>
    </row>
    <row r="23" spans="1:9" ht="15.75" thickBot="1" x14ac:dyDescent="0.3">
      <c r="A23" s="15" t="s">
        <v>590</v>
      </c>
      <c r="B23" s="166" t="s">
        <v>605</v>
      </c>
      <c r="C23" s="171">
        <f>C24</f>
        <v>-341400.7</v>
      </c>
      <c r="D23" s="15" t="s">
        <v>590</v>
      </c>
      <c r="E23" s="166" t="s">
        <v>605</v>
      </c>
      <c r="F23" s="171">
        <f t="shared" si="0"/>
        <v>-319906.99999999994</v>
      </c>
      <c r="G23" s="171">
        <f t="shared" si="0"/>
        <v>-318836.69999999995</v>
      </c>
    </row>
    <row r="24" spans="1:9" ht="15.75" thickBot="1" x14ac:dyDescent="0.3">
      <c r="A24" s="15" t="s">
        <v>590</v>
      </c>
      <c r="B24" s="172" t="s">
        <v>606</v>
      </c>
      <c r="C24" s="171">
        <f>-('пр.1,2'!D87+'пр.11,12'!C13)</f>
        <v>-341400.7</v>
      </c>
      <c r="D24" s="15" t="s">
        <v>590</v>
      </c>
      <c r="E24" s="172" t="s">
        <v>606</v>
      </c>
      <c r="F24" s="171">
        <f>-('пр.1,2'!D176+'пр.11,12'!F13)</f>
        <v>-319906.99999999994</v>
      </c>
      <c r="G24" s="171">
        <f>-('пр.1,2'!E176+'пр.11,12'!G13)</f>
        <v>-318836.69999999995</v>
      </c>
    </row>
    <row r="25" spans="1:9" ht="15.75" thickBot="1" x14ac:dyDescent="0.3">
      <c r="A25" s="14" t="s">
        <v>591</v>
      </c>
      <c r="B25" s="169" t="s">
        <v>607</v>
      </c>
      <c r="C25" s="164">
        <f>C26</f>
        <v>344879.3</v>
      </c>
      <c r="D25" s="14" t="s">
        <v>591</v>
      </c>
      <c r="E25" s="169" t="s">
        <v>607</v>
      </c>
      <c r="F25" s="164">
        <f t="shared" ref="F25:G27" si="1">F26</f>
        <v>323385.60000000009</v>
      </c>
      <c r="G25" s="164">
        <f t="shared" si="1"/>
        <v>322315.30000000005</v>
      </c>
    </row>
    <row r="26" spans="1:9" ht="15.75" thickBot="1" x14ac:dyDescent="0.3">
      <c r="A26" s="15" t="s">
        <v>592</v>
      </c>
      <c r="B26" s="166" t="s">
        <v>608</v>
      </c>
      <c r="C26" s="167">
        <f>C27</f>
        <v>344879.3</v>
      </c>
      <c r="D26" s="15" t="s">
        <v>592</v>
      </c>
      <c r="E26" s="166" t="s">
        <v>608</v>
      </c>
      <c r="F26" s="167">
        <f t="shared" si="1"/>
        <v>323385.60000000009</v>
      </c>
      <c r="G26" s="167">
        <f t="shared" si="1"/>
        <v>322315.30000000005</v>
      </c>
    </row>
    <row r="27" spans="1:9" ht="15.75" thickBot="1" x14ac:dyDescent="0.3">
      <c r="A27" s="15" t="s">
        <v>593</v>
      </c>
      <c r="B27" s="166" t="s">
        <v>609</v>
      </c>
      <c r="C27" s="167">
        <f>C28</f>
        <v>344879.3</v>
      </c>
      <c r="D27" s="15" t="s">
        <v>593</v>
      </c>
      <c r="E27" s="166" t="s">
        <v>609</v>
      </c>
      <c r="F27" s="167">
        <f t="shared" si="1"/>
        <v>323385.60000000009</v>
      </c>
      <c r="G27" s="167">
        <f t="shared" si="1"/>
        <v>322315.30000000005</v>
      </c>
    </row>
    <row r="28" spans="1:9" ht="15.75" thickBot="1" x14ac:dyDescent="0.3">
      <c r="A28" s="15" t="s">
        <v>593</v>
      </c>
      <c r="B28" s="166" t="s">
        <v>610</v>
      </c>
      <c r="C28" s="167">
        <f>('пр.5,6'!D48-'пр.11,12'!C19)</f>
        <v>344879.3</v>
      </c>
      <c r="D28" s="15" t="s">
        <v>593</v>
      </c>
      <c r="E28" s="166" t="s">
        <v>610</v>
      </c>
      <c r="F28" s="171">
        <f>('пр.5,6'!D97-'пр.11,12'!F19)+4093</f>
        <v>323385.60000000009</v>
      </c>
      <c r="G28" s="167">
        <f>('пр.5,6'!E97-'пр.11,12'!G19)+7975</f>
        <v>322315.30000000005</v>
      </c>
      <c r="H28" s="340"/>
      <c r="I28" s="340"/>
    </row>
    <row r="30" spans="1:9" x14ac:dyDescent="0.25">
      <c r="C30" t="s">
        <v>414</v>
      </c>
      <c r="D30" s="327" t="s">
        <v>861</v>
      </c>
      <c r="F30">
        <v>4093</v>
      </c>
      <c r="G30">
        <v>7975</v>
      </c>
    </row>
    <row r="31" spans="1:9" x14ac:dyDescent="0.25">
      <c r="B31" s="173"/>
    </row>
    <row r="32" spans="1:9" x14ac:dyDescent="0.25">
      <c r="B32" s="174"/>
    </row>
  </sheetData>
  <mergeCells count="5">
    <mergeCell ref="A5:C5"/>
    <mergeCell ref="A6:C6"/>
    <mergeCell ref="D5:F5"/>
    <mergeCell ref="D6:F6"/>
    <mergeCell ref="F8:G8"/>
  </mergeCells>
  <pageMargins left="0.7" right="0.17" top="0.31" bottom="0.33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37" sqref="A37:E37"/>
    </sheetView>
  </sheetViews>
  <sheetFormatPr defaultRowHeight="15" x14ac:dyDescent="0.25"/>
  <cols>
    <col min="1" max="1" width="32.7109375" customWidth="1"/>
    <col min="2" max="2" width="13.5703125" customWidth="1"/>
    <col min="3" max="3" width="13.42578125" customWidth="1"/>
    <col min="4" max="4" width="12.85546875" customWidth="1"/>
    <col min="5" max="5" width="18.7109375" customWidth="1"/>
  </cols>
  <sheetData>
    <row r="1" spans="1:6" x14ac:dyDescent="0.25">
      <c r="E1" s="159" t="s">
        <v>678</v>
      </c>
      <c r="F1" s="159"/>
    </row>
    <row r="2" spans="1:6" x14ac:dyDescent="0.25">
      <c r="E2" s="159" t="s">
        <v>465</v>
      </c>
      <c r="F2" s="159"/>
    </row>
    <row r="3" spans="1:6" x14ac:dyDescent="0.25">
      <c r="E3" s="159" t="str">
        <f>'пр.11,12'!C3</f>
        <v>от    12.2018  №проект</v>
      </c>
      <c r="F3" s="159"/>
    </row>
    <row r="4" spans="1:6" x14ac:dyDescent="0.25">
      <c r="A4" s="396" t="s">
        <v>679</v>
      </c>
      <c r="B4" s="396"/>
      <c r="C4" s="396"/>
      <c r="D4" s="396"/>
      <c r="E4" s="396"/>
      <c r="F4" s="208"/>
    </row>
    <row r="5" spans="1:6" x14ac:dyDescent="0.25">
      <c r="A5" s="396" t="s">
        <v>948</v>
      </c>
      <c r="B5" s="396"/>
      <c r="C5" s="396"/>
      <c r="D5" s="396"/>
      <c r="E5" s="396"/>
      <c r="F5" s="208"/>
    </row>
    <row r="6" spans="1:6" ht="15.75" thickBot="1" x14ac:dyDescent="0.3">
      <c r="E6" s="2" t="s">
        <v>496</v>
      </c>
      <c r="F6" s="2"/>
    </row>
    <row r="7" spans="1:6" ht="49.5" thickBot="1" x14ac:dyDescent="0.3">
      <c r="A7" s="3" t="s">
        <v>680</v>
      </c>
      <c r="B7" s="142" t="s">
        <v>686</v>
      </c>
      <c r="C7" s="142" t="s">
        <v>687</v>
      </c>
      <c r="D7" s="142" t="s">
        <v>688</v>
      </c>
      <c r="E7" s="142" t="s">
        <v>689</v>
      </c>
      <c r="F7" s="206"/>
    </row>
    <row r="8" spans="1:6" ht="15.75" thickBot="1" x14ac:dyDescent="0.3">
      <c r="A8" s="15" t="s">
        <v>681</v>
      </c>
      <c r="B8" s="4">
        <f>B10+B13</f>
        <v>0</v>
      </c>
      <c r="C8" s="4">
        <f>C10+C13</f>
        <v>1714</v>
      </c>
      <c r="D8" s="4">
        <f>D10+D13</f>
        <v>0</v>
      </c>
      <c r="E8" s="4">
        <f>B8+C8-D8</f>
        <v>1714</v>
      </c>
      <c r="F8" s="222"/>
    </row>
    <row r="9" spans="1:6" ht="15.75" thickBot="1" x14ac:dyDescent="0.3">
      <c r="A9" s="15" t="s">
        <v>669</v>
      </c>
      <c r="B9" s="4"/>
      <c r="C9" s="4"/>
      <c r="D9" s="4"/>
      <c r="E9" s="4"/>
      <c r="F9" s="222"/>
    </row>
    <row r="10" spans="1:6" x14ac:dyDescent="0.25">
      <c r="A10" s="422" t="s">
        <v>682</v>
      </c>
      <c r="B10" s="422" t="s">
        <v>683</v>
      </c>
      <c r="C10" s="422">
        <v>1714</v>
      </c>
      <c r="D10" s="422">
        <v>0</v>
      </c>
      <c r="E10" s="422">
        <f>B10+C10-D10</f>
        <v>1714</v>
      </c>
      <c r="F10" s="222"/>
    </row>
    <row r="11" spans="1:6" x14ac:dyDescent="0.25">
      <c r="A11" s="423"/>
      <c r="B11" s="423"/>
      <c r="C11" s="423"/>
      <c r="D11" s="423"/>
      <c r="E11" s="423"/>
      <c r="F11" s="222"/>
    </row>
    <row r="12" spans="1:6" ht="9.75" customHeight="1" thickBot="1" x14ac:dyDescent="0.3">
      <c r="A12" s="424"/>
      <c r="B12" s="424"/>
      <c r="C12" s="424"/>
      <c r="D12" s="424"/>
      <c r="E12" s="424"/>
      <c r="F12" s="222"/>
    </row>
    <row r="13" spans="1:6" x14ac:dyDescent="0.25">
      <c r="A13" s="419" t="s">
        <v>684</v>
      </c>
      <c r="B13" s="422">
        <v>0</v>
      </c>
      <c r="C13" s="422">
        <v>0</v>
      </c>
      <c r="D13" s="422">
        <v>0</v>
      </c>
      <c r="E13" s="422">
        <f>B13+C13-D13</f>
        <v>0</v>
      </c>
      <c r="F13" s="222"/>
    </row>
    <row r="14" spans="1:6" x14ac:dyDescent="0.25">
      <c r="A14" s="420"/>
      <c r="B14" s="423"/>
      <c r="C14" s="423"/>
      <c r="D14" s="423"/>
      <c r="E14" s="423"/>
      <c r="F14" s="222"/>
    </row>
    <row r="15" spans="1:6" ht="0.75" customHeight="1" x14ac:dyDescent="0.25">
      <c r="A15" s="420"/>
      <c r="B15" s="423"/>
      <c r="C15" s="423"/>
      <c r="D15" s="423"/>
      <c r="E15" s="423"/>
      <c r="F15" s="222"/>
    </row>
    <row r="16" spans="1:6" ht="15.75" hidden="1" thickBot="1" x14ac:dyDescent="0.3">
      <c r="A16" s="421"/>
      <c r="B16" s="424"/>
      <c r="C16" s="424"/>
      <c r="D16" s="424"/>
      <c r="E16" s="424"/>
      <c r="F16" s="222"/>
    </row>
    <row r="17" spans="1:5" x14ac:dyDescent="0.25">
      <c r="E17" s="159" t="s">
        <v>685</v>
      </c>
    </row>
    <row r="18" spans="1:5" x14ac:dyDescent="0.25">
      <c r="E18" s="159" t="s">
        <v>465</v>
      </c>
    </row>
    <row r="19" spans="1:5" x14ac:dyDescent="0.25">
      <c r="E19" s="159" t="str">
        <f>E3</f>
        <v>от    12.2018  №проект</v>
      </c>
    </row>
    <row r="20" spans="1:5" x14ac:dyDescent="0.25">
      <c r="A20" s="396" t="s">
        <v>679</v>
      </c>
      <c r="B20" s="396"/>
      <c r="C20" s="396"/>
      <c r="D20" s="396"/>
      <c r="E20" s="396"/>
    </row>
    <row r="21" spans="1:5" x14ac:dyDescent="0.25">
      <c r="A21" s="396" t="s">
        <v>949</v>
      </c>
      <c r="B21" s="396"/>
      <c r="C21" s="396"/>
      <c r="D21" s="396"/>
      <c r="E21" s="396"/>
    </row>
    <row r="22" spans="1:5" ht="15.75" thickBot="1" x14ac:dyDescent="0.3">
      <c r="E22" s="2" t="s">
        <v>496</v>
      </c>
    </row>
    <row r="23" spans="1:5" ht="49.5" thickBot="1" x14ac:dyDescent="0.3">
      <c r="A23" s="3" t="s">
        <v>680</v>
      </c>
      <c r="B23" s="142" t="s">
        <v>691</v>
      </c>
      <c r="C23" s="142" t="s">
        <v>692</v>
      </c>
      <c r="D23" s="142" t="s">
        <v>693</v>
      </c>
      <c r="E23" s="142" t="s">
        <v>694</v>
      </c>
    </row>
    <row r="24" spans="1:5" ht="15.75" thickBot="1" x14ac:dyDescent="0.3">
      <c r="A24" s="15" t="s">
        <v>681</v>
      </c>
      <c r="B24" s="4">
        <f>B26+B29</f>
        <v>0</v>
      </c>
      <c r="C24" s="4">
        <f>C26+C29</f>
        <v>1709</v>
      </c>
      <c r="D24" s="4">
        <f>D26+D29</f>
        <v>0</v>
      </c>
      <c r="E24" s="4">
        <f>B24+C24-D24</f>
        <v>1709</v>
      </c>
    </row>
    <row r="25" spans="1:5" ht="15.75" thickBot="1" x14ac:dyDescent="0.3">
      <c r="A25" s="15" t="s">
        <v>669</v>
      </c>
      <c r="B25" s="4"/>
      <c r="C25" s="4"/>
      <c r="D25" s="4"/>
      <c r="E25" s="4"/>
    </row>
    <row r="26" spans="1:5" x14ac:dyDescent="0.25">
      <c r="A26" s="422" t="s">
        <v>682</v>
      </c>
      <c r="B26" s="422">
        <v>0</v>
      </c>
      <c r="C26" s="422">
        <v>1709</v>
      </c>
      <c r="D26" s="422">
        <v>0</v>
      </c>
      <c r="E26" s="422">
        <f>B26+C26-D26</f>
        <v>1709</v>
      </c>
    </row>
    <row r="27" spans="1:5" x14ac:dyDescent="0.25">
      <c r="A27" s="423"/>
      <c r="B27" s="423"/>
      <c r="C27" s="423"/>
      <c r="D27" s="423"/>
      <c r="E27" s="423"/>
    </row>
    <row r="28" spans="1:5" ht="15.75" thickBot="1" x14ac:dyDescent="0.3">
      <c r="A28" s="424"/>
      <c r="B28" s="424"/>
      <c r="C28" s="424"/>
      <c r="D28" s="424"/>
      <c r="E28" s="424"/>
    </row>
    <row r="29" spans="1:5" x14ac:dyDescent="0.25">
      <c r="A29" s="419" t="s">
        <v>684</v>
      </c>
      <c r="B29" s="422">
        <v>0</v>
      </c>
      <c r="C29" s="422">
        <v>0</v>
      </c>
      <c r="D29" s="422"/>
      <c r="E29" s="422">
        <f>B29+C29-D29</f>
        <v>0</v>
      </c>
    </row>
    <row r="30" spans="1:5" x14ac:dyDescent="0.25">
      <c r="A30" s="420"/>
      <c r="B30" s="423"/>
      <c r="C30" s="423"/>
      <c r="D30" s="423"/>
      <c r="E30" s="423"/>
    </row>
    <row r="31" spans="1:5" x14ac:dyDescent="0.25">
      <c r="A31" s="420"/>
      <c r="B31" s="423"/>
      <c r="C31" s="423"/>
      <c r="D31" s="423"/>
      <c r="E31" s="423"/>
    </row>
    <row r="32" spans="1:5" ht="15.75" thickBot="1" x14ac:dyDescent="0.3">
      <c r="A32" s="421"/>
      <c r="B32" s="424"/>
      <c r="C32" s="424"/>
      <c r="D32" s="424"/>
      <c r="E32" s="424"/>
    </row>
    <row r="33" spans="1:5" x14ac:dyDescent="0.25">
      <c r="E33" s="159" t="s">
        <v>690</v>
      </c>
    </row>
    <row r="34" spans="1:5" x14ac:dyDescent="0.25">
      <c r="E34" s="159" t="s">
        <v>465</v>
      </c>
    </row>
    <row r="35" spans="1:5" x14ac:dyDescent="0.25">
      <c r="E35" s="159" t="str">
        <f>E3</f>
        <v>от    12.2018  №проект</v>
      </c>
    </row>
    <row r="36" spans="1:5" x14ac:dyDescent="0.25">
      <c r="A36" s="396" t="s">
        <v>679</v>
      </c>
      <c r="B36" s="396"/>
      <c r="C36" s="396"/>
      <c r="D36" s="396"/>
      <c r="E36" s="396"/>
    </row>
    <row r="37" spans="1:5" x14ac:dyDescent="0.25">
      <c r="A37" s="396" t="s">
        <v>950</v>
      </c>
      <c r="B37" s="396"/>
      <c r="C37" s="396"/>
      <c r="D37" s="396"/>
      <c r="E37" s="396"/>
    </row>
    <row r="38" spans="1:5" ht="15.75" thickBot="1" x14ac:dyDescent="0.3">
      <c r="E38" s="2" t="s">
        <v>496</v>
      </c>
    </row>
    <row r="39" spans="1:5" ht="49.5" thickBot="1" x14ac:dyDescent="0.3">
      <c r="A39" s="3" t="s">
        <v>680</v>
      </c>
      <c r="B39" s="142" t="s">
        <v>695</v>
      </c>
      <c r="C39" s="142" t="s">
        <v>696</v>
      </c>
      <c r="D39" s="142" t="s">
        <v>697</v>
      </c>
      <c r="E39" s="142" t="s">
        <v>698</v>
      </c>
    </row>
    <row r="40" spans="1:5" ht="15.75" thickBot="1" x14ac:dyDescent="0.3">
      <c r="A40" s="15" t="s">
        <v>681</v>
      </c>
      <c r="B40" s="4">
        <f>B42+B45</f>
        <v>0</v>
      </c>
      <c r="C40" s="4">
        <f>C42+C45</f>
        <v>1709</v>
      </c>
      <c r="D40" s="4">
        <f>D42+D45</f>
        <v>0</v>
      </c>
      <c r="E40" s="4">
        <f>B40+C40-D40</f>
        <v>1709</v>
      </c>
    </row>
    <row r="41" spans="1:5" ht="15.75" thickBot="1" x14ac:dyDescent="0.3">
      <c r="A41" s="15" t="s">
        <v>669</v>
      </c>
      <c r="B41" s="4"/>
      <c r="C41" s="4"/>
      <c r="D41" s="4"/>
      <c r="E41" s="4"/>
    </row>
    <row r="42" spans="1:5" x14ac:dyDescent="0.25">
      <c r="A42" s="422" t="s">
        <v>682</v>
      </c>
      <c r="B42" s="422">
        <v>0</v>
      </c>
      <c r="C42" s="422">
        <v>1709</v>
      </c>
      <c r="D42" s="422">
        <v>0</v>
      </c>
      <c r="E42" s="422">
        <f>B42+C42-D42</f>
        <v>1709</v>
      </c>
    </row>
    <row r="43" spans="1:5" x14ac:dyDescent="0.25">
      <c r="A43" s="423"/>
      <c r="B43" s="423"/>
      <c r="C43" s="423"/>
      <c r="D43" s="423"/>
      <c r="E43" s="423"/>
    </row>
    <row r="44" spans="1:5" ht="15.75" thickBot="1" x14ac:dyDescent="0.3">
      <c r="A44" s="424"/>
      <c r="B44" s="424"/>
      <c r="C44" s="424"/>
      <c r="D44" s="424"/>
      <c r="E44" s="424"/>
    </row>
    <row r="45" spans="1:5" x14ac:dyDescent="0.25">
      <c r="A45" s="419" t="s">
        <v>684</v>
      </c>
      <c r="B45" s="422">
        <v>0</v>
      </c>
      <c r="C45" s="422">
        <v>0</v>
      </c>
      <c r="D45" s="422">
        <v>0</v>
      </c>
      <c r="E45" s="422">
        <f>B45+C45-D45</f>
        <v>0</v>
      </c>
    </row>
    <row r="46" spans="1:5" x14ac:dyDescent="0.25">
      <c r="A46" s="420"/>
      <c r="B46" s="423"/>
      <c r="C46" s="423"/>
      <c r="D46" s="423"/>
      <c r="E46" s="423"/>
    </row>
    <row r="47" spans="1:5" x14ac:dyDescent="0.25">
      <c r="A47" s="420"/>
      <c r="B47" s="423"/>
      <c r="C47" s="423"/>
      <c r="D47" s="423"/>
      <c r="E47" s="423"/>
    </row>
    <row r="48" spans="1:5" ht="15.75" thickBot="1" x14ac:dyDescent="0.3">
      <c r="A48" s="421"/>
      <c r="B48" s="424"/>
      <c r="C48" s="424"/>
      <c r="D48" s="424"/>
      <c r="E48" s="424"/>
    </row>
  </sheetData>
  <mergeCells count="36">
    <mergeCell ref="A20:E20"/>
    <mergeCell ref="A4:E4"/>
    <mergeCell ref="A5:E5"/>
    <mergeCell ref="A10:A12"/>
    <mergeCell ref="B10:B12"/>
    <mergeCell ref="C10:C12"/>
    <mergeCell ref="D10:D12"/>
    <mergeCell ref="E10:E12"/>
    <mergeCell ref="A13:A16"/>
    <mergeCell ref="B13:B16"/>
    <mergeCell ref="C13:C16"/>
    <mergeCell ref="D13:D16"/>
    <mergeCell ref="E13:E16"/>
    <mergeCell ref="A36:E36"/>
    <mergeCell ref="A21:E21"/>
    <mergeCell ref="A26:A28"/>
    <mergeCell ref="B26:B28"/>
    <mergeCell ref="C26:C28"/>
    <mergeCell ref="D26:D28"/>
    <mergeCell ref="E26:E28"/>
    <mergeCell ref="A29:A32"/>
    <mergeCell ref="B29:B32"/>
    <mergeCell ref="C29:C32"/>
    <mergeCell ref="D29:D32"/>
    <mergeCell ref="E29:E32"/>
    <mergeCell ref="A37:E37"/>
    <mergeCell ref="A42:A44"/>
    <mergeCell ref="B42:B44"/>
    <mergeCell ref="C42:C44"/>
    <mergeCell ref="D42:D44"/>
    <mergeCell ref="E42:E44"/>
    <mergeCell ref="A45:A48"/>
    <mergeCell ref="B45:B48"/>
    <mergeCell ref="C45:C48"/>
    <mergeCell ref="D45:D48"/>
    <mergeCell ref="E45:E48"/>
  </mergeCells>
  <pageMargins left="0.7" right="0.17" top="0.34" bottom="0.3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E34" sqref="E34"/>
    </sheetView>
  </sheetViews>
  <sheetFormatPr defaultRowHeight="15" x14ac:dyDescent="0.25"/>
  <cols>
    <col min="2" max="2" width="61.5703125" customWidth="1"/>
    <col min="3" max="3" width="15.42578125" customWidth="1"/>
  </cols>
  <sheetData>
    <row r="1" spans="1:3" x14ac:dyDescent="0.25">
      <c r="C1" s="159" t="s">
        <v>664</v>
      </c>
    </row>
    <row r="2" spans="1:3" x14ac:dyDescent="0.25">
      <c r="C2" s="159" t="s">
        <v>465</v>
      </c>
    </row>
    <row r="3" spans="1:3" x14ac:dyDescent="0.25">
      <c r="C3" s="159" t="str">
        <f>'пр.11,12'!C3</f>
        <v>от    12.2018  №проект</v>
      </c>
    </row>
    <row r="4" spans="1:3" ht="15.75" x14ac:dyDescent="0.25">
      <c r="B4" s="175" t="s">
        <v>614</v>
      </c>
    </row>
    <row r="5" spans="1:3" ht="15.75" x14ac:dyDescent="0.25">
      <c r="B5" s="175" t="s">
        <v>615</v>
      </c>
    </row>
    <row r="6" spans="1:3" ht="15.75" x14ac:dyDescent="0.25">
      <c r="B6" s="175" t="s">
        <v>661</v>
      </c>
    </row>
    <row r="7" spans="1:3" ht="15.75" thickBot="1" x14ac:dyDescent="0.3"/>
    <row r="8" spans="1:3" ht="32.25" thickBot="1" x14ac:dyDescent="0.3">
      <c r="A8" s="176" t="s">
        <v>616</v>
      </c>
      <c r="B8" s="177" t="s">
        <v>617</v>
      </c>
      <c r="C8" s="176" t="s">
        <v>618</v>
      </c>
    </row>
    <row r="9" spans="1:3" ht="16.5" thickBot="1" x14ac:dyDescent="0.3">
      <c r="A9" s="178">
        <v>1</v>
      </c>
      <c r="B9" s="179" t="s">
        <v>619</v>
      </c>
      <c r="C9" s="180">
        <v>5710.2</v>
      </c>
    </row>
    <row r="10" spans="1:3" ht="16.5" thickBot="1" x14ac:dyDescent="0.3">
      <c r="A10" s="178">
        <v>2</v>
      </c>
      <c r="B10" s="179" t="s">
        <v>620</v>
      </c>
      <c r="C10" s="181">
        <v>3032.7</v>
      </c>
    </row>
    <row r="11" spans="1:3" ht="17.25" customHeight="1" thickBot="1" x14ac:dyDescent="0.3">
      <c r="A11" s="178">
        <v>3</v>
      </c>
      <c r="B11" s="179" t="s">
        <v>621</v>
      </c>
      <c r="C11" s="182">
        <v>3579</v>
      </c>
    </row>
    <row r="12" spans="1:3" ht="21.75" customHeight="1" thickBot="1" x14ac:dyDescent="0.3">
      <c r="A12" s="183" t="s">
        <v>545</v>
      </c>
      <c r="B12" s="184"/>
      <c r="C12" s="185">
        <f>C9+C10+C11</f>
        <v>12321.9</v>
      </c>
    </row>
    <row r="13" spans="1:3" ht="15.75" x14ac:dyDescent="0.25">
      <c r="C13" s="186"/>
    </row>
    <row r="14" spans="1:3" x14ac:dyDescent="0.25">
      <c r="C14" s="159" t="s">
        <v>677</v>
      </c>
    </row>
    <row r="15" spans="1:3" s="23" customFormat="1" x14ac:dyDescent="0.25">
      <c r="A15"/>
      <c r="B15"/>
      <c r="C15" s="159" t="s">
        <v>465</v>
      </c>
    </row>
    <row r="16" spans="1:3" x14ac:dyDescent="0.25">
      <c r="C16" s="159" t="str">
        <f>C3</f>
        <v>от    12.2018  №проект</v>
      </c>
    </row>
    <row r="17" spans="1:3" ht="15.75" x14ac:dyDescent="0.25">
      <c r="B17" s="175" t="s">
        <v>614</v>
      </c>
    </row>
    <row r="18" spans="1:3" ht="15.75" x14ac:dyDescent="0.25">
      <c r="B18" s="175" t="s">
        <v>615</v>
      </c>
    </row>
    <row r="19" spans="1:3" ht="15.75" x14ac:dyDescent="0.25">
      <c r="B19" s="175" t="s">
        <v>662</v>
      </c>
    </row>
    <row r="20" spans="1:3" ht="15.75" thickBot="1" x14ac:dyDescent="0.3"/>
    <row r="21" spans="1:3" ht="32.25" thickBot="1" x14ac:dyDescent="0.3">
      <c r="A21" s="176" t="s">
        <v>616</v>
      </c>
      <c r="B21" s="177" t="s">
        <v>617</v>
      </c>
      <c r="C21" s="176" t="s">
        <v>618</v>
      </c>
    </row>
    <row r="22" spans="1:3" ht="32.25" customHeight="1" thickBot="1" x14ac:dyDescent="0.3">
      <c r="A22" s="178">
        <v>1</v>
      </c>
      <c r="B22" s="179" t="s">
        <v>619</v>
      </c>
      <c r="C22" s="180">
        <v>5774.4</v>
      </c>
    </row>
    <row r="23" spans="1:3" ht="16.5" customHeight="1" thickBot="1" x14ac:dyDescent="0.3">
      <c r="A23" s="178">
        <v>2</v>
      </c>
      <c r="B23" s="179" t="s">
        <v>620</v>
      </c>
      <c r="C23" s="181">
        <v>3048.9</v>
      </c>
    </row>
    <row r="24" spans="1:3" ht="16.5" thickBot="1" x14ac:dyDescent="0.3">
      <c r="A24" s="178">
        <v>3</v>
      </c>
      <c r="B24" s="179" t="s">
        <v>621</v>
      </c>
      <c r="C24" s="182">
        <v>3599.4</v>
      </c>
    </row>
    <row r="25" spans="1:3" ht="16.5" thickBot="1" x14ac:dyDescent="0.3">
      <c r="A25" s="183" t="s">
        <v>545</v>
      </c>
      <c r="B25" s="184"/>
      <c r="C25" s="185">
        <f>C22+C23+C24</f>
        <v>12422.699999999999</v>
      </c>
    </row>
    <row r="26" spans="1:3" ht="15.75" x14ac:dyDescent="0.25">
      <c r="A26" s="187"/>
      <c r="B26" s="188"/>
      <c r="C26" s="189"/>
    </row>
    <row r="27" spans="1:3" x14ac:dyDescent="0.25">
      <c r="C27" s="159" t="s">
        <v>781</v>
      </c>
    </row>
    <row r="28" spans="1:3" x14ac:dyDescent="0.25">
      <c r="C28" s="159" t="s">
        <v>465</v>
      </c>
    </row>
    <row r="29" spans="1:3" x14ac:dyDescent="0.25">
      <c r="C29" s="159" t="str">
        <f>C16</f>
        <v>от    12.2018  №проект</v>
      </c>
    </row>
    <row r="30" spans="1:3" ht="15.75" x14ac:dyDescent="0.25">
      <c r="B30" s="175" t="s">
        <v>614</v>
      </c>
    </row>
    <row r="31" spans="1:3" ht="15.75" x14ac:dyDescent="0.25">
      <c r="B31" s="175" t="s">
        <v>615</v>
      </c>
    </row>
    <row r="32" spans="1:3" ht="15.75" x14ac:dyDescent="0.25">
      <c r="B32" s="175" t="s">
        <v>663</v>
      </c>
    </row>
    <row r="33" spans="1:3" ht="15.75" thickBot="1" x14ac:dyDescent="0.3"/>
    <row r="34" spans="1:3" ht="32.25" thickBot="1" x14ac:dyDescent="0.3">
      <c r="A34" s="176" t="s">
        <v>616</v>
      </c>
      <c r="B34" s="177" t="s">
        <v>617</v>
      </c>
      <c r="C34" s="176" t="s">
        <v>618</v>
      </c>
    </row>
    <row r="35" spans="1:3" ht="16.5" thickBot="1" x14ac:dyDescent="0.3">
      <c r="A35" s="178">
        <v>1</v>
      </c>
      <c r="B35" s="179" t="s">
        <v>619</v>
      </c>
      <c r="C35" s="180">
        <v>5264.85</v>
      </c>
    </row>
    <row r="36" spans="1:3" ht="16.5" thickBot="1" x14ac:dyDescent="0.3">
      <c r="A36" s="178">
        <v>2</v>
      </c>
      <c r="B36" s="179" t="s">
        <v>620</v>
      </c>
      <c r="C36" s="343">
        <v>2920.2</v>
      </c>
    </row>
    <row r="37" spans="1:3" ht="16.5" thickBot="1" x14ac:dyDescent="0.3">
      <c r="A37" s="178">
        <v>3</v>
      </c>
      <c r="B37" s="179" t="s">
        <v>621</v>
      </c>
      <c r="C37" s="342">
        <v>3437.85</v>
      </c>
    </row>
    <row r="38" spans="1:3" ht="16.5" thickBot="1" x14ac:dyDescent="0.3">
      <c r="A38" s="183" t="s">
        <v>545</v>
      </c>
      <c r="B38" s="184"/>
      <c r="C38" s="185">
        <f>C35+C36+C37</f>
        <v>11622.9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6" workbookViewId="0">
      <selection activeCell="D31" sqref="D31"/>
    </sheetView>
  </sheetViews>
  <sheetFormatPr defaultRowHeight="15" x14ac:dyDescent="0.25"/>
  <cols>
    <col min="2" max="2" width="51.42578125" customWidth="1"/>
    <col min="3" max="3" width="14.7109375" customWidth="1"/>
    <col min="4" max="4" width="15.42578125" customWidth="1"/>
    <col min="5" max="5" width="50.7109375" customWidth="1"/>
    <col min="6" max="6" width="26.7109375" customWidth="1"/>
    <col min="7" max="7" width="13.5703125" customWidth="1"/>
  </cols>
  <sheetData>
    <row r="1" spans="1:3" x14ac:dyDescent="0.25">
      <c r="C1" s="159" t="s">
        <v>782</v>
      </c>
    </row>
    <row r="2" spans="1:3" x14ac:dyDescent="0.25">
      <c r="C2" s="159" t="s">
        <v>465</v>
      </c>
    </row>
    <row r="3" spans="1:3" x14ac:dyDescent="0.25">
      <c r="C3" s="159" t="str">
        <f>'пр.16-18'!C16</f>
        <v>от    12.2018  №проект</v>
      </c>
    </row>
    <row r="4" spans="1:3" ht="15.75" x14ac:dyDescent="0.25">
      <c r="B4" s="278" t="s">
        <v>665</v>
      </c>
    </row>
    <row r="5" spans="1:3" ht="15.75" x14ac:dyDescent="0.25">
      <c r="B5" s="278" t="s">
        <v>666</v>
      </c>
    </row>
    <row r="6" spans="1:3" ht="15.75" x14ac:dyDescent="0.25">
      <c r="B6" s="278" t="s">
        <v>859</v>
      </c>
    </row>
    <row r="7" spans="1:3" ht="15.75" thickBot="1" x14ac:dyDescent="0.3"/>
    <row r="8" spans="1:3" ht="29.25" thickBot="1" x14ac:dyDescent="0.3">
      <c r="A8" s="216" t="s">
        <v>616</v>
      </c>
      <c r="B8" s="217" t="s">
        <v>667</v>
      </c>
      <c r="C8" s="217" t="s">
        <v>618</v>
      </c>
    </row>
    <row r="9" spans="1:3" ht="15.75" thickBot="1" x14ac:dyDescent="0.3">
      <c r="A9" s="218">
        <v>1</v>
      </c>
      <c r="B9" s="347" t="s">
        <v>668</v>
      </c>
      <c r="C9" s="344">
        <f>C11</f>
        <v>1444</v>
      </c>
    </row>
    <row r="10" spans="1:3" ht="15.75" thickBot="1" x14ac:dyDescent="0.3">
      <c r="A10" s="218"/>
      <c r="B10" s="347" t="s">
        <v>669</v>
      </c>
      <c r="C10" s="344"/>
    </row>
    <row r="11" spans="1:3" ht="21.6" customHeight="1" thickBot="1" x14ac:dyDescent="0.3">
      <c r="A11" s="219" t="s">
        <v>670</v>
      </c>
      <c r="B11" s="348" t="s">
        <v>671</v>
      </c>
      <c r="C11" s="344">
        <v>1444</v>
      </c>
    </row>
    <row r="12" spans="1:3" ht="30.75" thickBot="1" x14ac:dyDescent="0.3">
      <c r="A12" s="218">
        <v>2</v>
      </c>
      <c r="B12" s="348" t="s">
        <v>672</v>
      </c>
      <c r="C12" s="344">
        <f>C14+C16</f>
        <v>14641.7</v>
      </c>
    </row>
    <row r="13" spans="1:3" ht="15.75" thickBot="1" x14ac:dyDescent="0.3">
      <c r="A13" s="219"/>
      <c r="B13" s="347" t="s">
        <v>669</v>
      </c>
      <c r="C13" s="344"/>
    </row>
    <row r="14" spans="1:3" x14ac:dyDescent="0.25">
      <c r="A14" s="427" t="s">
        <v>673</v>
      </c>
      <c r="B14" s="429" t="s">
        <v>331</v>
      </c>
      <c r="C14" s="431">
        <v>12600</v>
      </c>
    </row>
    <row r="15" spans="1:3" ht="15.75" thickBot="1" x14ac:dyDescent="0.3">
      <c r="A15" s="428"/>
      <c r="B15" s="430"/>
      <c r="C15" s="432"/>
    </row>
    <row r="16" spans="1:3" ht="39" thickBot="1" x14ac:dyDescent="0.3">
      <c r="A16" s="219" t="s">
        <v>674</v>
      </c>
      <c r="B16" s="94" t="s">
        <v>675</v>
      </c>
      <c r="C16" s="344">
        <v>2041.7</v>
      </c>
    </row>
    <row r="17" spans="1:4" ht="15.75" customHeight="1" thickBot="1" x14ac:dyDescent="0.3">
      <c r="A17" s="425" t="s">
        <v>676</v>
      </c>
      <c r="B17" s="426"/>
      <c r="C17" s="345">
        <f>C9+C12</f>
        <v>16085.7</v>
      </c>
    </row>
    <row r="19" spans="1:4" x14ac:dyDescent="0.25">
      <c r="D19" s="159" t="s">
        <v>699</v>
      </c>
    </row>
    <row r="20" spans="1:4" x14ac:dyDescent="0.25">
      <c r="D20" s="159" t="s">
        <v>465</v>
      </c>
    </row>
    <row r="21" spans="1:4" x14ac:dyDescent="0.25">
      <c r="D21" s="159" t="str">
        <f>C3</f>
        <v>от    12.2018  №проект</v>
      </c>
    </row>
    <row r="22" spans="1:4" ht="15.75" x14ac:dyDescent="0.25">
      <c r="B22" s="435" t="s">
        <v>665</v>
      </c>
      <c r="C22" s="435"/>
    </row>
    <row r="23" spans="1:4" ht="15.75" x14ac:dyDescent="0.25">
      <c r="B23" s="435" t="s">
        <v>666</v>
      </c>
      <c r="C23" s="435"/>
    </row>
    <row r="24" spans="1:4" ht="15.75" x14ac:dyDescent="0.25">
      <c r="B24" s="435" t="s">
        <v>860</v>
      </c>
      <c r="C24" s="435"/>
    </row>
    <row r="25" spans="1:4" ht="15.75" thickBot="1" x14ac:dyDescent="0.3"/>
    <row r="26" spans="1:4" ht="29.25" thickBot="1" x14ac:dyDescent="0.3">
      <c r="A26" s="216" t="s">
        <v>616</v>
      </c>
      <c r="B26" s="217" t="s">
        <v>667</v>
      </c>
      <c r="C26" s="433" t="s">
        <v>618</v>
      </c>
      <c r="D26" s="434"/>
    </row>
    <row r="27" spans="1:4" ht="15.75" thickBot="1" x14ac:dyDescent="0.3">
      <c r="A27" s="220"/>
      <c r="B27" s="221"/>
      <c r="C27" s="221">
        <v>2020</v>
      </c>
      <c r="D27" s="221">
        <v>2021</v>
      </c>
    </row>
    <row r="28" spans="1:4" ht="15.75" thickBot="1" x14ac:dyDescent="0.3">
      <c r="A28" s="218">
        <v>1</v>
      </c>
      <c r="B28" s="347" t="s">
        <v>668</v>
      </c>
      <c r="C28" s="344">
        <f>C30</f>
        <v>2107.5</v>
      </c>
      <c r="D28" s="344">
        <f>D30</f>
        <v>2171.5</v>
      </c>
    </row>
    <row r="29" spans="1:4" ht="15.75" thickBot="1" x14ac:dyDescent="0.3">
      <c r="A29" s="218"/>
      <c r="B29" s="347" t="s">
        <v>669</v>
      </c>
      <c r="C29" s="344"/>
      <c r="D29" s="344"/>
    </row>
    <row r="30" spans="1:4" ht="15.75" thickBot="1" x14ac:dyDescent="0.3">
      <c r="A30" s="219" t="s">
        <v>670</v>
      </c>
      <c r="B30" s="348" t="s">
        <v>671</v>
      </c>
      <c r="C30" s="344">
        <v>2107.5</v>
      </c>
      <c r="D30" s="344">
        <v>2171.5</v>
      </c>
    </row>
    <row r="31" spans="1:4" ht="30.75" thickBot="1" x14ac:dyDescent="0.3">
      <c r="A31" s="218">
        <v>2</v>
      </c>
      <c r="B31" s="348" t="s">
        <v>672</v>
      </c>
      <c r="C31" s="344">
        <f>C33+C35</f>
        <v>14641.7</v>
      </c>
      <c r="D31" s="344">
        <f>D33+D35</f>
        <v>14641.7</v>
      </c>
    </row>
    <row r="32" spans="1:4" ht="15.75" thickBot="1" x14ac:dyDescent="0.3">
      <c r="A32" s="219"/>
      <c r="B32" s="347" t="s">
        <v>669</v>
      </c>
      <c r="C32" s="344"/>
      <c r="D32" s="344"/>
    </row>
    <row r="33" spans="1:4" ht="14.45" customHeight="1" x14ac:dyDescent="0.25">
      <c r="A33" s="427" t="s">
        <v>673</v>
      </c>
      <c r="B33" s="429" t="s">
        <v>331</v>
      </c>
      <c r="C33" s="431">
        <v>12600</v>
      </c>
      <c r="D33" s="431">
        <v>12600</v>
      </c>
    </row>
    <row r="34" spans="1:4" ht="29.25" customHeight="1" thickBot="1" x14ac:dyDescent="0.3">
      <c r="A34" s="428"/>
      <c r="B34" s="430"/>
      <c r="C34" s="432"/>
      <c r="D34" s="432"/>
    </row>
    <row r="35" spans="1:4" ht="39.75" customHeight="1" thickBot="1" x14ac:dyDescent="0.3">
      <c r="A35" s="219" t="s">
        <v>674</v>
      </c>
      <c r="B35" s="94" t="s">
        <v>675</v>
      </c>
      <c r="C35" s="344">
        <v>2041.7</v>
      </c>
      <c r="D35" s="344">
        <v>2041.7</v>
      </c>
    </row>
    <row r="36" spans="1:4" ht="15.75" thickBot="1" x14ac:dyDescent="0.3">
      <c r="A36" s="425" t="s">
        <v>676</v>
      </c>
      <c r="B36" s="426"/>
      <c r="C36" s="346">
        <f>C28+C31</f>
        <v>16749.2</v>
      </c>
      <c r="D36" s="346">
        <f>D28+D31</f>
        <v>16813.2</v>
      </c>
    </row>
  </sheetData>
  <mergeCells count="13">
    <mergeCell ref="A36:B36"/>
    <mergeCell ref="A14:A15"/>
    <mergeCell ref="B14:B15"/>
    <mergeCell ref="C14:C15"/>
    <mergeCell ref="A17:B17"/>
    <mergeCell ref="C26:D26"/>
    <mergeCell ref="A33:A34"/>
    <mergeCell ref="B33:B34"/>
    <mergeCell ref="C33:C34"/>
    <mergeCell ref="D33:D34"/>
    <mergeCell ref="B22:C22"/>
    <mergeCell ref="B23:C23"/>
    <mergeCell ref="B24:C24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пр.1,2</vt:lpstr>
      <vt:lpstr>пр.3,4</vt:lpstr>
      <vt:lpstr>пр.5,6</vt:lpstr>
      <vt:lpstr>пр.7,8</vt:lpstr>
      <vt:lpstr>пр.9,10</vt:lpstr>
      <vt:lpstr>пр.11,12</vt:lpstr>
      <vt:lpstr>пр.13-15</vt:lpstr>
      <vt:lpstr>пр.16-18</vt:lpstr>
      <vt:lpstr>пр.19-20</vt:lpstr>
      <vt:lpstr>пр.21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2018-02-12T03:49:51Z</cp:lastPrinted>
  <dcterms:created xsi:type="dcterms:W3CDTF">2006-09-28T05:33:49Z</dcterms:created>
  <dcterms:modified xsi:type="dcterms:W3CDTF">2018-12-10T05:27:39Z</dcterms:modified>
</cp:coreProperties>
</file>